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attc-my.sharepoint.com/personal/bcullingford_iattc_org/Documents/1USEFUL/WEBSITE/Meetings/2026/01IATTC-104 (Ago-Sept)/CAF-13/Documents/"/>
    </mc:Choice>
  </mc:AlternateContent>
  <xr:revisionPtr revIDLastSave="0" documentId="8_{A1852C5D-778C-4057-B83D-3797D7C359A5}" xr6:coauthVersionLast="47" xr6:coauthVersionMax="47" xr10:uidLastSave="{00000000-0000-0000-0000-000000000000}"/>
  <bookViews>
    <workbookView xWindow="-90" yWindow="-90" windowWidth="19380" windowHeight="11460" activeTab="2" xr2:uid="{7FC0E444-BF8B-4FCD-887C-6E64B240A3D1}"/>
  </bookViews>
  <sheets>
    <sheet name="2025" sheetId="1" r:id="rId1"/>
    <sheet name="2026" sheetId="2" r:id="rId2"/>
    <sheet name="2027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9" i="2" l="1"/>
  <c r="F15" i="4" l="1"/>
  <c r="C6" i="4"/>
  <c r="E48" i="2"/>
  <c r="C48" i="2"/>
  <c r="B48" i="2"/>
  <c r="F47" i="2"/>
  <c r="F46" i="2"/>
  <c r="F45" i="2"/>
  <c r="F44" i="2"/>
  <c r="F43" i="2"/>
  <c r="F42" i="2"/>
  <c r="F41" i="2"/>
  <c r="F40" i="2"/>
  <c r="F39" i="2"/>
  <c r="F38" i="2"/>
  <c r="F37" i="2"/>
  <c r="F48" i="2" l="1"/>
  <c r="D48" i="2"/>
  <c r="C7" i="4" l="1"/>
  <c r="F53" i="2" l="1"/>
  <c r="F31" i="1"/>
  <c r="F38" i="1"/>
  <c r="D33" i="4"/>
  <c r="D34" i="4"/>
  <c r="D35" i="4"/>
  <c r="D36" i="4"/>
  <c r="D37" i="4"/>
  <c r="D38" i="4"/>
  <c r="D39" i="4"/>
  <c r="D40" i="4"/>
  <c r="D41" i="4"/>
  <c r="D42" i="4"/>
  <c r="D43" i="4"/>
  <c r="D44" i="4"/>
  <c r="D32" i="4"/>
  <c r="B33" i="4"/>
  <c r="B34" i="4"/>
  <c r="B35" i="4"/>
  <c r="B36" i="4"/>
  <c r="B37" i="4"/>
  <c r="B38" i="4"/>
  <c r="B39" i="4"/>
  <c r="B40" i="4"/>
  <c r="B41" i="4"/>
  <c r="B42" i="4"/>
  <c r="B43" i="4"/>
  <c r="B44" i="4"/>
  <c r="B32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15" i="4"/>
  <c r="D16" i="4"/>
  <c r="D17" i="4"/>
  <c r="D18" i="4"/>
  <c r="D19" i="4"/>
  <c r="D20" i="4"/>
  <c r="D21" i="4"/>
  <c r="D22" i="4"/>
  <c r="D23" i="4"/>
  <c r="D24" i="4"/>
  <c r="D25" i="4"/>
  <c r="D26" i="4"/>
  <c r="D14" i="4"/>
  <c r="F33" i="4" l="1"/>
  <c r="F37" i="4"/>
  <c r="F38" i="4"/>
  <c r="F40" i="4"/>
  <c r="F41" i="4"/>
  <c r="F42" i="4"/>
  <c r="F44" i="4"/>
  <c r="F32" i="4"/>
  <c r="F34" i="4"/>
  <c r="F35" i="4"/>
  <c r="F36" i="4"/>
  <c r="F39" i="4"/>
  <c r="F17" i="4"/>
  <c r="F43" i="4"/>
  <c r="B15" i="4"/>
  <c r="B16" i="4"/>
  <c r="B17" i="4"/>
  <c r="B18" i="4"/>
  <c r="B19" i="4"/>
  <c r="B20" i="4"/>
  <c r="B21" i="4"/>
  <c r="B22" i="4"/>
  <c r="B23" i="4"/>
  <c r="B24" i="4"/>
  <c r="B25" i="4"/>
  <c r="B26" i="4"/>
  <c r="B14" i="4"/>
  <c r="F45" i="4" l="1"/>
  <c r="D6" i="4" s="1"/>
  <c r="E45" i="4" l="1"/>
  <c r="C45" i="4"/>
  <c r="F20" i="4"/>
  <c r="E63" i="4"/>
  <c r="C63" i="4"/>
  <c r="F55" i="4"/>
  <c r="E27" i="4"/>
  <c r="C27" i="4"/>
  <c r="F21" i="4"/>
  <c r="D45" i="4" l="1"/>
  <c r="B45" i="4"/>
  <c r="F57" i="4"/>
  <c r="F16" i="4"/>
  <c r="F54" i="4"/>
  <c r="F60" i="4"/>
  <c r="F59" i="4"/>
  <c r="F14" i="4"/>
  <c r="F25" i="4"/>
  <c r="F62" i="4"/>
  <c r="F26" i="4"/>
  <c r="F18" i="4"/>
  <c r="F51" i="4"/>
  <c r="F58" i="4"/>
  <c r="F23" i="4"/>
  <c r="F22" i="4"/>
  <c r="F53" i="4"/>
  <c r="D63" i="4"/>
  <c r="D27" i="4"/>
  <c r="F24" i="4"/>
  <c r="F61" i="4"/>
  <c r="B63" i="4"/>
  <c r="B27" i="4"/>
  <c r="F52" i="4"/>
  <c r="F19" i="4"/>
  <c r="F56" i="4"/>
  <c r="F50" i="4"/>
  <c r="F27" i="4" l="1"/>
  <c r="D5" i="4" s="1"/>
  <c r="F63" i="4"/>
  <c r="F40" i="1"/>
  <c r="F41" i="1"/>
  <c r="F42" i="1"/>
  <c r="F43" i="1"/>
  <c r="F44" i="1"/>
  <c r="F45" i="1"/>
  <c r="F46" i="1"/>
  <c r="F47" i="1"/>
  <c r="F39" i="1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64" i="2"/>
  <c r="C79" i="2"/>
  <c r="D79" i="2"/>
  <c r="E79" i="2"/>
  <c r="F79" i="2"/>
  <c r="G79" i="2"/>
  <c r="B79" i="2"/>
  <c r="F48" i="1" l="1"/>
  <c r="D8" i="4"/>
  <c r="D7" i="4"/>
  <c r="H79" i="2"/>
  <c r="D9" i="4" l="1"/>
  <c r="D48" i="1"/>
  <c r="E48" i="1"/>
  <c r="B48" i="1"/>
  <c r="E32" i="1"/>
  <c r="B16" i="1"/>
  <c r="D59" i="2"/>
  <c r="C32" i="2"/>
  <c r="D32" i="2"/>
  <c r="E32" i="2"/>
  <c r="B32" i="2"/>
  <c r="D16" i="2"/>
  <c r="E16" i="2"/>
  <c r="E59" i="2"/>
  <c r="B59" i="2"/>
  <c r="F58" i="2"/>
  <c r="F57" i="2"/>
  <c r="F56" i="2"/>
  <c r="F55" i="2"/>
  <c r="F54" i="2"/>
  <c r="F31" i="2"/>
  <c r="F30" i="2"/>
  <c r="F29" i="2"/>
  <c r="F28" i="2"/>
  <c r="F27" i="2"/>
  <c r="F26" i="2"/>
  <c r="F25" i="2"/>
  <c r="F24" i="2"/>
  <c r="F23" i="2"/>
  <c r="F22" i="2"/>
  <c r="F21" i="2"/>
  <c r="F15" i="2"/>
  <c r="F14" i="2"/>
  <c r="F13" i="2"/>
  <c r="F12" i="2"/>
  <c r="F11" i="2"/>
  <c r="F10" i="2"/>
  <c r="C9" i="2"/>
  <c r="C16" i="2" s="1"/>
  <c r="B16" i="2"/>
  <c r="F8" i="2"/>
  <c r="F7" i="2"/>
  <c r="F6" i="2"/>
  <c r="F5" i="2"/>
  <c r="C48" i="1"/>
  <c r="F30" i="1"/>
  <c r="F29" i="1"/>
  <c r="D28" i="1"/>
  <c r="F28" i="1" s="1"/>
  <c r="F27" i="1"/>
  <c r="D26" i="1"/>
  <c r="F26" i="1" s="1"/>
  <c r="F25" i="1"/>
  <c r="B32" i="1"/>
  <c r="F23" i="1"/>
  <c r="F21" i="1"/>
  <c r="D15" i="1"/>
  <c r="D14" i="1"/>
  <c r="D13" i="1"/>
  <c r="F11" i="1"/>
  <c r="D10" i="1"/>
  <c r="F10" i="1" s="1"/>
  <c r="F9" i="1"/>
  <c r="F7" i="1"/>
  <c r="D6" i="1"/>
  <c r="D5" i="1"/>
  <c r="F22" i="1" l="1"/>
  <c r="C59" i="2"/>
  <c r="F8" i="1"/>
  <c r="F6" i="1"/>
  <c r="E16" i="1"/>
  <c r="D32" i="1"/>
  <c r="C32" i="1"/>
  <c r="D16" i="1"/>
  <c r="C16" i="1"/>
  <c r="F24" i="1"/>
  <c r="F5" i="1"/>
  <c r="F13" i="1"/>
  <c r="F14" i="1"/>
  <c r="F15" i="1"/>
  <c r="F59" i="2"/>
  <c r="F9" i="2"/>
  <c r="F16" i="2" s="1"/>
  <c r="C5" i="4" s="1"/>
  <c r="F32" i="2"/>
  <c r="F32" i="1" l="1"/>
  <c r="F16" i="1"/>
  <c r="B5" i="4" s="1"/>
  <c r="B6" i="4" l="1"/>
</calcChain>
</file>

<file path=xl/sharedStrings.xml><?xml version="1.0" encoding="utf-8"?>
<sst xmlns="http://schemas.openxmlformats.org/spreadsheetml/2006/main" count="227" uniqueCount="44">
  <si>
    <t>TOTAL</t>
  </si>
  <si>
    <t>CPC</t>
  </si>
  <si>
    <t>Viáticos / Per diem</t>
  </si>
  <si>
    <t>Pasajes aéreos / Airfare</t>
  </si>
  <si>
    <t>Alojamiento / Accommodation</t>
  </si>
  <si>
    <t>Transportación / Transportation</t>
  </si>
  <si>
    <t>BLZ</t>
  </si>
  <si>
    <t>COL</t>
  </si>
  <si>
    <t>CRI</t>
  </si>
  <si>
    <t>ECU</t>
  </si>
  <si>
    <t>GTM</t>
  </si>
  <si>
    <t>MEX</t>
  </si>
  <si>
    <t>NIC</t>
  </si>
  <si>
    <t>PAN</t>
  </si>
  <si>
    <t>PER</t>
  </si>
  <si>
    <t>SLV</t>
  </si>
  <si>
    <t>VEN</t>
  </si>
  <si>
    <t>FADs Workshop/Grupo de trabajo sobre plantados</t>
  </si>
  <si>
    <t>Concepto / Item</t>
  </si>
  <si>
    <t>Reunión del CAF/CAF meeting</t>
  </si>
  <si>
    <t>Reunión de Capacidad/Capacity meeting</t>
  </si>
  <si>
    <t>2026 — Detalle de gastos por reunión / Meeting expense detail</t>
  </si>
  <si>
    <t>Reunión Anual de la CIAT / IATTC Annual Meeting</t>
  </si>
  <si>
    <t>Reunión del CCA / SAC Meeting</t>
  </si>
  <si>
    <t>2025 — Detalle de gastos por reunión / Meeting expense detail</t>
  </si>
  <si>
    <t>Comparación por reunión / Comparison by meeting</t>
  </si>
  <si>
    <t>Subtotal de reuniones / Meetings subtotal</t>
  </si>
  <si>
    <t xml:space="preserve">Total </t>
  </si>
  <si>
    <t>FAO Consultants-Consultores</t>
  </si>
  <si>
    <t>CPC/Concepto-Item</t>
  </si>
  <si>
    <t>Servicios de reunión / Meeting services</t>
  </si>
  <si>
    <t>Hotel / Venue (coffee breaks,  almuerzos-lunch)</t>
  </si>
  <si>
    <t xml:space="preserve">Airport/aeropuerto-Puntarenas </t>
  </si>
  <si>
    <t>Otros/Other</t>
  </si>
  <si>
    <t>IATTC</t>
  </si>
  <si>
    <t>PSMA Workshop/Taller del AMERP (Estimado-Estimated)</t>
  </si>
  <si>
    <t>2027- Detalle de gastos estimados por reunión /  Estimated Meeting Expenses by Meeting</t>
  </si>
  <si>
    <t>Reunión / Meeting-CAF/CAP</t>
  </si>
  <si>
    <t>VUT</t>
  </si>
  <si>
    <t>KIR</t>
  </si>
  <si>
    <t xml:space="preserve">Reunión del CCA/ SAC meeting  </t>
  </si>
  <si>
    <t xml:space="preserve">Reunión Anual de la CIAT / IATTC Annual Meeting  </t>
  </si>
  <si>
    <t>Estimado 2027 / 2027 Estimate</t>
  </si>
  <si>
    <t>Reunión del CAF / CAF Meeting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</si>
</sst>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;\(&quot;$&quot;#,##0.00\);\-"/>
    <numFmt numFmtId="165" formatCode="&quot;$&quot;#,##0;\(&quot;$&quot;#,##0\);\-"/>
  </numFmts>
  <fonts count="18" x14ac:knownFonts="1">
    <font>
      <sz val="11"/>
      <color theme="1"/>
      <name val="Aptos Narrow"/>
      <family val="2"/>
      <scheme val="minor"/>
    </font>
    <font>
      <i/>
      <sz val="8"/>
      <name val="Tahoma"/>
      <family val="2"/>
    </font>
    <font>
      <b/>
      <sz val="8"/>
      <color rgb="FFFFFFFF"/>
      <name val="Tahoma"/>
      <family val="2"/>
    </font>
    <font>
      <sz val="8"/>
      <name val="Tahoma"/>
      <family val="2"/>
    </font>
    <font>
      <b/>
      <sz val="8"/>
      <name val="Tahoma"/>
      <family val="2"/>
    </font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"/>
    </font>
    <font>
      <b/>
      <sz val="11"/>
      <color rgb="FFFFFFFF"/>
      <name val="Aptos"/>
      <family val="2"/>
    </font>
    <font>
      <i/>
      <sz val="8"/>
      <name val="Aptos"/>
      <family val="2"/>
    </font>
    <font>
      <sz val="8"/>
      <name val="Aptos"/>
      <family val="2"/>
    </font>
    <font>
      <b/>
      <sz val="8"/>
      <name val="Aptos"/>
      <family val="2"/>
    </font>
    <font>
      <b/>
      <sz val="9"/>
      <color rgb="FFFFFFFF"/>
      <name val="Aptos"/>
      <family val="2"/>
    </font>
    <font>
      <b/>
      <sz val="10"/>
      <color rgb="FF000000"/>
      <name val="Aptos"/>
      <family val="2"/>
    </font>
    <font>
      <b/>
      <sz val="10"/>
      <color theme="0"/>
      <name val="Aptos"/>
      <family val="2"/>
    </font>
    <font>
      <b/>
      <sz val="9"/>
      <color theme="0"/>
      <name val="Aptos"/>
      <family val="2"/>
    </font>
    <font>
      <sz val="9"/>
      <color rgb="FF000000"/>
      <name val="Aptos"/>
      <family val="2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rgb="FF1F4E79"/>
        <bgColor rgb="FF333333"/>
      </patternFill>
    </fill>
    <fill>
      <patternFill patternType="solid">
        <fgColor rgb="FF1F4E79"/>
        <bgColor rgb="FFE7E5E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1" fillId="0" borderId="0"/>
    <xf numFmtId="44" fontId="5" fillId="0" borderId="0" applyFont="0" applyFill="0" applyBorder="0" applyAlignment="0" applyProtection="0"/>
    <xf numFmtId="0" fontId="6" fillId="0" borderId="0"/>
  </cellStyleXfs>
  <cellXfs count="100">
    <xf numFmtId="0" fontId="0" fillId="0" borderId="0" xfId="0"/>
    <xf numFmtId="0" fontId="1" fillId="0" borderId="0" xfId="1" applyAlignment="1">
      <alignment horizontal="center"/>
    </xf>
    <xf numFmtId="0" fontId="1" fillId="0" borderId="0" xfId="1"/>
    <xf numFmtId="0" fontId="2" fillId="2" borderId="3" xfId="1" applyFont="1" applyFill="1" applyBorder="1" applyAlignment="1">
      <alignment horizontal="center" vertical="center" wrapText="1"/>
    </xf>
    <xf numFmtId="0" fontId="3" fillId="0" borderId="3" xfId="1" applyFont="1" applyBorder="1"/>
    <xf numFmtId="0" fontId="3" fillId="0" borderId="3" xfId="1" applyFont="1" applyBorder="1" applyAlignment="1">
      <alignment horizontal="center"/>
    </xf>
    <xf numFmtId="164" fontId="3" fillId="0" borderId="3" xfId="1" applyNumberFormat="1" applyFont="1" applyBorder="1"/>
    <xf numFmtId="0" fontId="3" fillId="0" borderId="0" xfId="1" applyFont="1"/>
    <xf numFmtId="0" fontId="3" fillId="0" borderId="3" xfId="1" applyFont="1" applyBorder="1" applyAlignment="1">
      <alignment horizontal="center" vertical="center"/>
    </xf>
    <xf numFmtId="0" fontId="1" fillId="2" borderId="0" xfId="1" applyFill="1" applyAlignment="1">
      <alignment horizontal="center"/>
    </xf>
    <xf numFmtId="0" fontId="1" fillId="2" borderId="0" xfId="1" applyFill="1"/>
    <xf numFmtId="0" fontId="7" fillId="3" borderId="0" xfId="3" applyFont="1" applyFill="1"/>
    <xf numFmtId="0" fontId="8" fillId="2" borderId="0" xfId="1" applyFont="1" applyFill="1" applyAlignment="1">
      <alignment horizontal="center"/>
    </xf>
    <xf numFmtId="0" fontId="8" fillId="2" borderId="0" xfId="1" applyFont="1" applyFill="1"/>
    <xf numFmtId="0" fontId="8" fillId="0" borderId="0" xfId="1" applyFont="1"/>
    <xf numFmtId="0" fontId="8" fillId="0" borderId="0" xfId="1" applyFont="1" applyAlignment="1">
      <alignment horizontal="center"/>
    </xf>
    <xf numFmtId="0" fontId="9" fillId="0" borderId="3" xfId="1" applyFont="1" applyBorder="1" applyAlignment="1">
      <alignment horizontal="center"/>
    </xf>
    <xf numFmtId="164" fontId="9" fillId="0" borderId="3" xfId="1" applyNumberFormat="1" applyFont="1" applyBorder="1"/>
    <xf numFmtId="0" fontId="9" fillId="0" borderId="0" xfId="1" applyFont="1"/>
    <xf numFmtId="164" fontId="9" fillId="0" borderId="3" xfId="1" applyNumberFormat="1" applyFont="1" applyBorder="1" applyAlignment="1">
      <alignment horizontal="center"/>
    </xf>
    <xf numFmtId="0" fontId="11" fillId="2" borderId="3" xfId="1" applyFont="1" applyFill="1" applyBorder="1" applyAlignment="1">
      <alignment horizontal="center" vertical="center" wrapText="1"/>
    </xf>
    <xf numFmtId="164" fontId="9" fillId="0" borderId="6" xfId="1" applyNumberFormat="1" applyFont="1" applyBorder="1"/>
    <xf numFmtId="164" fontId="9" fillId="0" borderId="7" xfId="1" applyNumberFormat="1" applyFont="1" applyBorder="1"/>
    <xf numFmtId="164" fontId="10" fillId="0" borderId="7" xfId="1" applyNumberFormat="1" applyFont="1" applyBorder="1"/>
    <xf numFmtId="0" fontId="9" fillId="0" borderId="6" xfId="1" applyFont="1" applyBorder="1" applyAlignment="1">
      <alignment horizontal="center"/>
    </xf>
    <xf numFmtId="0" fontId="12" fillId="0" borderId="0" xfId="3" applyFont="1" applyAlignment="1">
      <alignment horizontal="left" vertical="top" wrapText="1"/>
    </xf>
    <xf numFmtId="0" fontId="9" fillId="0" borderId="0" xfId="1" applyFont="1" applyAlignment="1">
      <alignment horizontal="center"/>
    </xf>
    <xf numFmtId="164" fontId="9" fillId="0" borderId="0" xfId="1" applyNumberFormat="1" applyFont="1"/>
    <xf numFmtId="164" fontId="10" fillId="0" borderId="0" xfId="1" applyNumberFormat="1" applyFont="1"/>
    <xf numFmtId="164" fontId="9" fillId="0" borderId="8" xfId="1" applyNumberFormat="1" applyFont="1" applyBorder="1"/>
    <xf numFmtId="164" fontId="10" fillId="0" borderId="8" xfId="1" applyNumberFormat="1" applyFont="1" applyBorder="1"/>
    <xf numFmtId="164" fontId="9" fillId="0" borderId="6" xfId="1" applyNumberFormat="1" applyFont="1" applyBorder="1" applyAlignment="1">
      <alignment horizontal="center"/>
    </xf>
    <xf numFmtId="164" fontId="9" fillId="0" borderId="7" xfId="1" applyNumberFormat="1" applyFont="1" applyBorder="1" applyAlignment="1">
      <alignment horizontal="center"/>
    </xf>
    <xf numFmtId="164" fontId="10" fillId="0" borderId="7" xfId="1" applyNumberFormat="1" applyFont="1" applyBorder="1" applyAlignment="1">
      <alignment horizontal="center"/>
    </xf>
    <xf numFmtId="164" fontId="9" fillId="0" borderId="0" xfId="1" applyNumberFormat="1" applyFont="1" applyAlignment="1">
      <alignment horizontal="center"/>
    </xf>
    <xf numFmtId="164" fontId="10" fillId="0" borderId="0" xfId="1" applyNumberFormat="1" applyFont="1" applyAlignment="1">
      <alignment horizontal="center"/>
    </xf>
    <xf numFmtId="0" fontId="3" fillId="0" borderId="5" xfId="1" applyFont="1" applyBorder="1"/>
    <xf numFmtId="164" fontId="3" fillId="0" borderId="5" xfId="1" applyNumberFormat="1" applyFont="1" applyBorder="1"/>
    <xf numFmtId="0" fontId="3" fillId="0" borderId="0" xfId="1" applyFont="1" applyAlignment="1">
      <alignment horizontal="center"/>
    </xf>
    <xf numFmtId="164" fontId="3" fillId="0" borderId="0" xfId="1" applyNumberFormat="1" applyFont="1"/>
    <xf numFmtId="164" fontId="4" fillId="0" borderId="0" xfId="1" applyNumberFormat="1" applyFont="1"/>
    <xf numFmtId="164" fontId="3" fillId="0" borderId="6" xfId="1" applyNumberFormat="1" applyFont="1" applyBorder="1"/>
    <xf numFmtId="0" fontId="12" fillId="0" borderId="4" xfId="3" applyFont="1" applyBorder="1" applyAlignment="1">
      <alignment horizontal="center" vertical="top" wrapText="1"/>
    </xf>
    <xf numFmtId="164" fontId="3" fillId="0" borderId="7" xfId="1" applyNumberFormat="1" applyFont="1" applyBorder="1"/>
    <xf numFmtId="0" fontId="3" fillId="0" borderId="6" xfId="1" applyFont="1" applyBorder="1" applyAlignment="1">
      <alignment horizontal="center"/>
    </xf>
    <xf numFmtId="164" fontId="4" fillId="0" borderId="7" xfId="1" applyNumberFormat="1" applyFont="1" applyBorder="1"/>
    <xf numFmtId="0" fontId="12" fillId="0" borderId="0" xfId="3" applyFont="1" applyAlignment="1">
      <alignment horizontal="center" vertical="top" wrapText="1"/>
    </xf>
    <xf numFmtId="0" fontId="12" fillId="0" borderId="7" xfId="3" applyFont="1" applyBorder="1" applyAlignment="1">
      <alignment horizontal="center" vertical="top" wrapText="1"/>
    </xf>
    <xf numFmtId="0" fontId="3" fillId="0" borderId="6" xfId="1" applyFont="1" applyBorder="1"/>
    <xf numFmtId="0" fontId="3" fillId="0" borderId="3" xfId="1" applyFont="1" applyBorder="1" applyAlignment="1">
      <alignment horizontal="center" wrapText="1"/>
    </xf>
    <xf numFmtId="0" fontId="3" fillId="0" borderId="3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wrapText="1"/>
    </xf>
    <xf numFmtId="0" fontId="9" fillId="0" borderId="3" xfId="1" applyFont="1" applyBorder="1" applyAlignment="1">
      <alignment horizontal="center" wrapText="1"/>
    </xf>
    <xf numFmtId="0" fontId="9" fillId="0" borderId="5" xfId="1" applyFont="1" applyBorder="1" applyAlignment="1">
      <alignment horizontal="center"/>
    </xf>
    <xf numFmtId="164" fontId="9" fillId="0" borderId="5" xfId="1" applyNumberFormat="1" applyFont="1" applyBorder="1"/>
    <xf numFmtId="44" fontId="3" fillId="0" borderId="3" xfId="2" applyFont="1" applyBorder="1" applyAlignment="1">
      <alignment vertical="center"/>
    </xf>
    <xf numFmtId="44" fontId="3" fillId="0" borderId="3" xfId="2" applyFont="1" applyBorder="1"/>
    <xf numFmtId="44" fontId="9" fillId="0" borderId="3" xfId="2" applyFont="1" applyBorder="1"/>
    <xf numFmtId="44" fontId="9" fillId="0" borderId="3" xfId="2" applyFont="1" applyFill="1" applyBorder="1"/>
    <xf numFmtId="44" fontId="9" fillId="0" borderId="6" xfId="2" applyFont="1" applyBorder="1"/>
    <xf numFmtId="44" fontId="9" fillId="0" borderId="3" xfId="2" applyFont="1" applyBorder="1" applyAlignment="1">
      <alignment wrapText="1"/>
    </xf>
    <xf numFmtId="44" fontId="9" fillId="0" borderId="3" xfId="2" applyFont="1" applyBorder="1" applyAlignment="1">
      <alignment horizontal="center"/>
    </xf>
    <xf numFmtId="44" fontId="9" fillId="0" borderId="6" xfId="2" applyFont="1" applyBorder="1" applyAlignment="1">
      <alignment horizontal="center"/>
    </xf>
    <xf numFmtId="44" fontId="9" fillId="0" borderId="0" xfId="2" applyFont="1" applyAlignment="1">
      <alignment horizontal="right" vertical="top" wrapText="1"/>
    </xf>
    <xf numFmtId="44" fontId="3" fillId="0" borderId="5" xfId="2" applyFont="1" applyBorder="1"/>
    <xf numFmtId="44" fontId="3" fillId="0" borderId="6" xfId="2" applyFont="1" applyBorder="1"/>
    <xf numFmtId="0" fontId="14" fillId="2" borderId="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right" vertical="center" wrapText="1"/>
    </xf>
    <xf numFmtId="0" fontId="15" fillId="0" borderId="3" xfId="3" applyFont="1" applyBorder="1" applyAlignment="1">
      <alignment horizontal="left" vertical="top" wrapText="1"/>
    </xf>
    <xf numFmtId="44" fontId="16" fillId="0" borderId="3" xfId="2" applyFont="1" applyBorder="1" applyAlignment="1">
      <alignment horizontal="right" vertical="center" wrapText="1"/>
    </xf>
    <xf numFmtId="0" fontId="16" fillId="0" borderId="3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44" fontId="17" fillId="0" borderId="6" xfId="2" applyFont="1" applyBorder="1" applyAlignment="1">
      <alignment horizontal="right" vertical="center" wrapText="1"/>
    </xf>
    <xf numFmtId="0" fontId="9" fillId="0" borderId="4" xfId="1" applyFont="1" applyBorder="1" applyAlignment="1">
      <alignment horizontal="center"/>
    </xf>
    <xf numFmtId="0" fontId="9" fillId="0" borderId="12" xfId="1" applyFont="1" applyBorder="1" applyAlignment="1">
      <alignment horizontal="center"/>
    </xf>
    <xf numFmtId="44" fontId="8" fillId="0" borderId="0" xfId="1" applyNumberFormat="1" applyFont="1"/>
    <xf numFmtId="4" fontId="8" fillId="0" borderId="0" xfId="1" applyNumberFormat="1" applyFont="1"/>
    <xf numFmtId="164" fontId="16" fillId="0" borderId="3" xfId="2" applyNumberFormat="1" applyFont="1" applyBorder="1" applyAlignment="1">
      <alignment horizontal="right" vertical="center" wrapText="1"/>
    </xf>
    <xf numFmtId="164" fontId="16" fillId="0" borderId="6" xfId="2" applyNumberFormat="1" applyFont="1" applyBorder="1" applyAlignment="1">
      <alignment horizontal="right" vertical="center" wrapText="1"/>
    </xf>
    <xf numFmtId="164" fontId="17" fillId="0" borderId="7" xfId="0" applyNumberFormat="1" applyFont="1" applyBorder="1" applyAlignment="1">
      <alignment horizontal="right" vertical="center" wrapText="1"/>
    </xf>
    <xf numFmtId="7" fontId="8" fillId="0" borderId="0" xfId="1" applyNumberFormat="1" applyFont="1"/>
    <xf numFmtId="164" fontId="9" fillId="0" borderId="8" xfId="1" applyNumberFormat="1" applyFont="1" applyBorder="1" applyAlignment="1">
      <alignment horizontal="center"/>
    </xf>
    <xf numFmtId="7" fontId="3" fillId="0" borderId="0" xfId="1" applyNumberFormat="1" applyFont="1"/>
    <xf numFmtId="44" fontId="3" fillId="0" borderId="3" xfId="2" applyFont="1" applyFill="1" applyBorder="1"/>
    <xf numFmtId="44" fontId="3" fillId="0" borderId="0" xfId="1" applyNumberFormat="1" applyFont="1"/>
    <xf numFmtId="165" fontId="4" fillId="0" borderId="7" xfId="1" applyNumberFormat="1" applyFont="1" applyBorder="1"/>
    <xf numFmtId="7" fontId="9" fillId="0" borderId="0" xfId="1" applyNumberFormat="1" applyFont="1"/>
    <xf numFmtId="165" fontId="10" fillId="0" borderId="7" xfId="1" applyNumberFormat="1" applyFont="1" applyBorder="1"/>
    <xf numFmtId="0" fontId="14" fillId="4" borderId="9" xfId="3" applyFont="1" applyFill="1" applyBorder="1" applyAlignment="1">
      <alignment horizontal="left"/>
    </xf>
    <xf numFmtId="0" fontId="14" fillId="4" borderId="2" xfId="3" applyFont="1" applyFill="1" applyBorder="1" applyAlignment="1">
      <alignment horizontal="left"/>
    </xf>
    <xf numFmtId="0" fontId="14" fillId="4" borderId="10" xfId="3" applyFont="1" applyFill="1" applyBorder="1" applyAlignment="1">
      <alignment horizontal="left"/>
    </xf>
    <xf numFmtId="0" fontId="13" fillId="4" borderId="0" xfId="3" applyFont="1" applyFill="1" applyAlignment="1">
      <alignment horizontal="left"/>
    </xf>
    <xf numFmtId="0" fontId="13" fillId="4" borderId="3" xfId="3" applyFont="1" applyFill="1" applyBorder="1" applyAlignment="1">
      <alignment horizontal="left"/>
    </xf>
    <xf numFmtId="0" fontId="17" fillId="0" borderId="13" xfId="0" applyFont="1" applyBorder="1" applyAlignment="1">
      <alignment horizontal="left"/>
    </xf>
    <xf numFmtId="0" fontId="17" fillId="0" borderId="14" xfId="0" applyFont="1" applyBorder="1" applyAlignment="1">
      <alignment horizontal="left"/>
    </xf>
    <xf numFmtId="0" fontId="13" fillId="4" borderId="9" xfId="3" applyFont="1" applyFill="1" applyBorder="1" applyAlignment="1">
      <alignment horizontal="left"/>
    </xf>
    <xf numFmtId="0" fontId="13" fillId="4" borderId="2" xfId="3" applyFont="1" applyFill="1" applyBorder="1" applyAlignment="1">
      <alignment horizontal="left"/>
    </xf>
    <xf numFmtId="0" fontId="13" fillId="4" borderId="10" xfId="3" applyFont="1" applyFill="1" applyBorder="1" applyAlignment="1">
      <alignment horizontal="left"/>
    </xf>
    <xf numFmtId="0" fontId="13" fillId="4" borderId="11" xfId="3" applyFont="1" applyFill="1" applyBorder="1" applyAlignment="1">
      <alignment horizontal="left"/>
    </xf>
    <xf numFmtId="0" fontId="13" fillId="4" borderId="1" xfId="3" applyFont="1" applyFill="1" applyBorder="1" applyAlignment="1">
      <alignment horizontal="left"/>
    </xf>
  </cellXfs>
  <cellStyles count="4">
    <cellStyle name="Currency" xfId="2" builtinId="4"/>
    <cellStyle name="Normal" xfId="0" builtinId="0"/>
    <cellStyle name="Normal 2" xfId="1" xr:uid="{E9C0872C-2EB7-43F5-8078-EA441619A339}"/>
    <cellStyle name="Normal 3" xfId="3" xr:uid="{7D0A6A85-EEF8-4A07-A62B-C45BDF693F1C}"/>
  </cellStyles>
  <dxfs count="0"/>
  <tableStyles count="0" defaultTableStyle="TableStyleMedium2" defaultPivotStyle="PivotStyleLight16"/>
  <colors>
    <mruColors>
      <color rgb="FF1F4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365AD-DF50-4C46-8398-91CEA7A47321}">
  <sheetPr>
    <pageSetUpPr fitToPage="1"/>
  </sheetPr>
  <dimension ref="A1:I51"/>
  <sheetViews>
    <sheetView showGridLines="0" zoomScale="150" zoomScaleNormal="150" workbookViewId="0">
      <selection activeCell="F48" sqref="F48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0.5" x14ac:dyDescent="0.5"/>
  <cols>
    <col min="1" max="1" width="11.26953125" style="2" customWidth="1"/>
    <col min="2" max="2" width="13" style="1" bestFit="1" customWidth="1"/>
    <col min="3" max="3" width="17.36328125" style="2" customWidth="1"/>
    <col min="4" max="5" width="13.26953125" style="2" customWidth="1"/>
    <col min="6" max="6" width="14.90625" style="2" customWidth="1"/>
    <col min="7" max="7" width="10.453125" style="2" bestFit="1" customWidth="1"/>
    <col min="8" max="16384" width="8.7265625" style="2"/>
  </cols>
  <sheetData>
    <row r="1" spans="1:8" ht="14.75" x14ac:dyDescent="0.75">
      <c r="A1" s="11" t="s">
        <v>24</v>
      </c>
      <c r="B1" s="9"/>
      <c r="C1" s="10"/>
      <c r="D1" s="10"/>
      <c r="E1" s="10"/>
      <c r="F1" s="10"/>
    </row>
    <row r="3" spans="1:8" ht="13.5" x14ac:dyDescent="0.7">
      <c r="A3" s="91" t="s">
        <v>22</v>
      </c>
      <c r="B3" s="91"/>
      <c r="C3" s="91"/>
      <c r="D3" s="91"/>
      <c r="E3" s="91"/>
      <c r="F3" s="91"/>
    </row>
    <row r="4" spans="1:8" ht="21" x14ac:dyDescent="0.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0</v>
      </c>
    </row>
    <row r="5" spans="1:8" s="7" customFormat="1" x14ac:dyDescent="0.5">
      <c r="A5" s="5" t="s">
        <v>6</v>
      </c>
      <c r="B5" s="56">
        <v>1200</v>
      </c>
      <c r="C5" s="56">
        <v>660.74</v>
      </c>
      <c r="D5" s="56">
        <f>1778.7</f>
        <v>1778.7</v>
      </c>
      <c r="E5" s="56">
        <v>50.562222222222225</v>
      </c>
      <c r="F5" s="6">
        <f>SUM(B5:E5)</f>
        <v>3690.0022222222224</v>
      </c>
    </row>
    <row r="6" spans="1:8" s="7" customFormat="1" x14ac:dyDescent="0.5">
      <c r="A6" s="5" t="s">
        <v>7</v>
      </c>
      <c r="B6" s="56">
        <v>800</v>
      </c>
      <c r="C6" s="56">
        <v>499.1</v>
      </c>
      <c r="D6" s="56">
        <f>1131.9</f>
        <v>1131.9000000000001</v>
      </c>
      <c r="E6" s="56">
        <v>50.562222222222225</v>
      </c>
      <c r="F6" s="6">
        <f t="shared" ref="F6:F15" si="0">SUM(B6:E6)</f>
        <v>2481.5622222222223</v>
      </c>
    </row>
    <row r="7" spans="1:8" s="7" customFormat="1" x14ac:dyDescent="0.5">
      <c r="A7" s="5" t="s">
        <v>8</v>
      </c>
      <c r="B7" s="56">
        <v>1400</v>
      </c>
      <c r="C7" s="56">
        <v>0</v>
      </c>
      <c r="D7" s="56">
        <v>2102.1</v>
      </c>
      <c r="E7" s="56">
        <v>50.562222222222225</v>
      </c>
      <c r="F7" s="6">
        <f t="shared" si="0"/>
        <v>3552.6622222222222</v>
      </c>
    </row>
    <row r="8" spans="1:8" s="7" customFormat="1" x14ac:dyDescent="0.5">
      <c r="A8" s="5" t="s">
        <v>9</v>
      </c>
      <c r="B8" s="56">
        <v>1400</v>
      </c>
      <c r="C8" s="56">
        <v>1220.1199999999999</v>
      </c>
      <c r="D8" s="56">
        <v>5976.58</v>
      </c>
      <c r="E8" s="56">
        <v>50.562222222222225</v>
      </c>
      <c r="F8" s="6">
        <f t="shared" si="0"/>
        <v>8647.2622222222235</v>
      </c>
    </row>
    <row r="9" spans="1:8" s="7" customFormat="1" x14ac:dyDescent="0.5">
      <c r="A9" s="5" t="s">
        <v>10</v>
      </c>
      <c r="B9" s="56">
        <v>1400</v>
      </c>
      <c r="C9" s="56">
        <v>763.04999999999711</v>
      </c>
      <c r="D9" s="56">
        <v>1645.6</v>
      </c>
      <c r="E9" s="56">
        <v>50.562222222222225</v>
      </c>
      <c r="F9" s="6">
        <f t="shared" si="0"/>
        <v>3859.2122222222192</v>
      </c>
    </row>
    <row r="10" spans="1:8" s="7" customFormat="1" x14ac:dyDescent="0.5">
      <c r="A10" s="5" t="s">
        <v>11</v>
      </c>
      <c r="B10" s="56">
        <v>600</v>
      </c>
      <c r="C10" s="56">
        <v>774.64</v>
      </c>
      <c r="D10" s="56">
        <f>808.5</f>
        <v>808.5</v>
      </c>
      <c r="E10" s="56">
        <v>50.562222222222225</v>
      </c>
      <c r="F10" s="6">
        <f t="shared" si="0"/>
        <v>2233.7022222222222</v>
      </c>
    </row>
    <row r="11" spans="1:8" s="7" customFormat="1" ht="11" x14ac:dyDescent="0.6">
      <c r="A11" s="5" t="s">
        <v>12</v>
      </c>
      <c r="B11" s="56">
        <v>1400</v>
      </c>
      <c r="C11" s="19">
        <v>0</v>
      </c>
      <c r="D11" s="56">
        <v>2102.1</v>
      </c>
      <c r="E11" s="19">
        <v>0</v>
      </c>
      <c r="F11" s="6">
        <f t="shared" si="0"/>
        <v>3502.1</v>
      </c>
    </row>
    <row r="12" spans="1:8" s="7" customFormat="1" ht="11" x14ac:dyDescent="0.6">
      <c r="A12" s="5" t="s">
        <v>13</v>
      </c>
      <c r="B12" s="19">
        <v>0</v>
      </c>
      <c r="C12" s="19">
        <v>0</v>
      </c>
      <c r="D12" s="56">
        <v>0</v>
      </c>
      <c r="E12" s="19">
        <v>0</v>
      </c>
      <c r="F12" s="19">
        <v>0</v>
      </c>
    </row>
    <row r="13" spans="1:8" s="7" customFormat="1" x14ac:dyDescent="0.5">
      <c r="A13" s="5" t="s">
        <v>14</v>
      </c>
      <c r="B13" s="56">
        <v>700</v>
      </c>
      <c r="C13" s="56">
        <v>1889.46</v>
      </c>
      <c r="D13" s="56">
        <f>2052.84</f>
        <v>2052.84</v>
      </c>
      <c r="E13" s="56">
        <v>50.562222222222225</v>
      </c>
      <c r="F13" s="6">
        <f t="shared" si="0"/>
        <v>4692.862222222222</v>
      </c>
      <c r="H13" s="84"/>
    </row>
    <row r="14" spans="1:8" s="7" customFormat="1" x14ac:dyDescent="0.5">
      <c r="A14" s="5" t="s">
        <v>15</v>
      </c>
      <c r="B14" s="56">
        <v>1400</v>
      </c>
      <c r="C14" s="56">
        <v>908.31</v>
      </c>
      <c r="D14" s="56">
        <f>2102.1</f>
        <v>2102.1</v>
      </c>
      <c r="E14" s="56">
        <v>50.562222222222225</v>
      </c>
      <c r="F14" s="6">
        <f t="shared" si="0"/>
        <v>4460.9722222222217</v>
      </c>
    </row>
    <row r="15" spans="1:8" s="7" customFormat="1" ht="11.75" thickBot="1" x14ac:dyDescent="0.75">
      <c r="A15" s="44" t="s">
        <v>16</v>
      </c>
      <c r="B15" s="65">
        <v>1400</v>
      </c>
      <c r="C15" s="31">
        <v>0</v>
      </c>
      <c r="D15" s="65">
        <f>2102.1</f>
        <v>2102.1</v>
      </c>
      <c r="E15" s="65">
        <v>50.562222222222225</v>
      </c>
      <c r="F15" s="41">
        <f t="shared" si="0"/>
        <v>3552.6622222222222</v>
      </c>
      <c r="H15" s="82"/>
    </row>
    <row r="16" spans="1:8" s="7" customFormat="1" ht="15" thickTop="1" thickBot="1" x14ac:dyDescent="0.65">
      <c r="A16" s="42" t="s">
        <v>27</v>
      </c>
      <c r="B16" s="43">
        <f>SUM(B8:B15)</f>
        <v>8300</v>
      </c>
      <c r="C16" s="43">
        <f t="shared" ref="C16:E16" si="1">SUM(C8:C15)</f>
        <v>5555.5799999999963</v>
      </c>
      <c r="D16" s="43">
        <f t="shared" si="1"/>
        <v>16789.82</v>
      </c>
      <c r="E16" s="43">
        <f t="shared" si="1"/>
        <v>303.37333333333333</v>
      </c>
      <c r="F16" s="45">
        <f>SUM(F5:F15)</f>
        <v>40672.999999999993</v>
      </c>
    </row>
    <row r="17" spans="1:9" s="7" customFormat="1" ht="11.25" thickTop="1" x14ac:dyDescent="0.5">
      <c r="B17" s="38"/>
      <c r="C17" s="39"/>
      <c r="D17" s="39"/>
      <c r="E17" s="39"/>
      <c r="F17" s="39"/>
      <c r="G17" s="39"/>
    </row>
    <row r="18" spans="1:9" s="7" customFormat="1" x14ac:dyDescent="0.5">
      <c r="B18" s="38"/>
      <c r="C18" s="39"/>
      <c r="D18" s="39"/>
      <c r="E18" s="39"/>
      <c r="F18" s="39"/>
      <c r="G18" s="39"/>
    </row>
    <row r="19" spans="1:9" s="7" customFormat="1" ht="13.5" x14ac:dyDescent="0.7">
      <c r="A19" s="92" t="s">
        <v>23</v>
      </c>
      <c r="B19" s="92"/>
      <c r="C19" s="92"/>
      <c r="D19" s="92"/>
      <c r="E19" s="92"/>
      <c r="F19" s="92"/>
      <c r="G19" s="39"/>
    </row>
    <row r="20" spans="1:9" s="7" customFormat="1" ht="21" x14ac:dyDescent="0.5">
      <c r="A20" s="3" t="s">
        <v>1</v>
      </c>
      <c r="B20" s="3" t="s">
        <v>2</v>
      </c>
      <c r="C20" s="3" t="s">
        <v>3</v>
      </c>
      <c r="D20" s="3" t="s">
        <v>4</v>
      </c>
      <c r="E20" s="3" t="s">
        <v>5</v>
      </c>
      <c r="F20" s="3" t="s">
        <v>0</v>
      </c>
      <c r="G20" s="39"/>
    </row>
    <row r="21" spans="1:9" s="7" customFormat="1" ht="11" x14ac:dyDescent="0.6">
      <c r="A21" s="36" t="s">
        <v>6</v>
      </c>
      <c r="B21" s="64">
        <v>910</v>
      </c>
      <c r="C21" s="64">
        <v>889.41</v>
      </c>
      <c r="D21" s="64">
        <v>3514.01</v>
      </c>
      <c r="E21" s="19">
        <v>0</v>
      </c>
      <c r="F21" s="37">
        <f>SUM(B21:E21)</f>
        <v>5313.42</v>
      </c>
    </row>
    <row r="22" spans="1:9" s="7" customFormat="1" ht="11" x14ac:dyDescent="0.6">
      <c r="A22" s="4" t="s">
        <v>7</v>
      </c>
      <c r="B22" s="56">
        <v>780</v>
      </c>
      <c r="C22" s="83">
        <v>1532.73</v>
      </c>
      <c r="D22" s="56">
        <v>3250.71</v>
      </c>
      <c r="E22" s="19">
        <v>0</v>
      </c>
      <c r="F22" s="6">
        <f t="shared" ref="F22:F30" si="2">SUM(B22:E22)</f>
        <v>5563.4400000000005</v>
      </c>
    </row>
    <row r="23" spans="1:9" s="7" customFormat="1" ht="11" x14ac:dyDescent="0.6">
      <c r="A23" s="4" t="s">
        <v>8</v>
      </c>
      <c r="B23" s="56">
        <v>910</v>
      </c>
      <c r="C23" s="56">
        <v>943.3</v>
      </c>
      <c r="D23" s="56">
        <v>3514.01</v>
      </c>
      <c r="E23" s="19">
        <v>0</v>
      </c>
      <c r="F23" s="6">
        <f t="shared" si="2"/>
        <v>5367.31</v>
      </c>
    </row>
    <row r="24" spans="1:9" s="7" customFormat="1" ht="11" x14ac:dyDescent="0.6">
      <c r="A24" s="4" t="s">
        <v>9</v>
      </c>
      <c r="B24" s="83">
        <v>845</v>
      </c>
      <c r="C24" s="56">
        <v>2371.59</v>
      </c>
      <c r="D24" s="56">
        <v>5002.87</v>
      </c>
      <c r="E24" s="19">
        <v>0</v>
      </c>
      <c r="F24" s="6">
        <f t="shared" si="2"/>
        <v>8219.4599999999991</v>
      </c>
    </row>
    <row r="25" spans="1:9" s="7" customFormat="1" ht="11" x14ac:dyDescent="0.6">
      <c r="A25" s="4" t="s">
        <v>10</v>
      </c>
      <c r="B25" s="56">
        <v>910</v>
      </c>
      <c r="C25" s="56">
        <v>738.93</v>
      </c>
      <c r="D25" s="56">
        <v>5529.4800000000005</v>
      </c>
      <c r="E25" s="19">
        <v>0</v>
      </c>
      <c r="F25" s="6">
        <f t="shared" si="2"/>
        <v>7178.41</v>
      </c>
    </row>
    <row r="26" spans="1:9" s="7" customFormat="1" ht="11" x14ac:dyDescent="0.6">
      <c r="A26" s="4" t="s">
        <v>11</v>
      </c>
      <c r="B26" s="56">
        <v>910</v>
      </c>
      <c r="C26" s="19">
        <v>0</v>
      </c>
      <c r="D26" s="56">
        <f>3683.01</f>
        <v>3683.01</v>
      </c>
      <c r="E26" s="19">
        <v>0</v>
      </c>
      <c r="F26" s="6">
        <f t="shared" si="2"/>
        <v>4593.01</v>
      </c>
    </row>
    <row r="27" spans="1:9" s="7" customFormat="1" ht="11" x14ac:dyDescent="0.6">
      <c r="A27" s="4" t="s">
        <v>12</v>
      </c>
      <c r="B27" s="56">
        <v>910</v>
      </c>
      <c r="C27" s="19">
        <v>0</v>
      </c>
      <c r="D27" s="56">
        <v>3435.94</v>
      </c>
      <c r="E27" s="19">
        <v>0</v>
      </c>
      <c r="F27" s="6">
        <f t="shared" si="2"/>
        <v>4345.9400000000005</v>
      </c>
    </row>
    <row r="28" spans="1:9" s="7" customFormat="1" ht="11" x14ac:dyDescent="0.6">
      <c r="A28" s="4" t="s">
        <v>13</v>
      </c>
      <c r="B28" s="56">
        <v>910</v>
      </c>
      <c r="C28" s="56">
        <v>1611.32</v>
      </c>
      <c r="D28" s="56">
        <f>3686.32</f>
        <v>3686.32</v>
      </c>
      <c r="E28" s="19">
        <v>0</v>
      </c>
      <c r="F28" s="6">
        <f t="shared" si="2"/>
        <v>6207.6399999999994</v>
      </c>
      <c r="I28" s="82"/>
    </row>
    <row r="29" spans="1:9" s="7" customFormat="1" ht="11" x14ac:dyDescent="0.6">
      <c r="A29" s="4" t="s">
        <v>14</v>
      </c>
      <c r="B29" s="56">
        <v>910</v>
      </c>
      <c r="C29" s="56">
        <v>1325.37</v>
      </c>
      <c r="D29" s="56">
        <v>3514.01</v>
      </c>
      <c r="E29" s="19">
        <v>0</v>
      </c>
      <c r="F29" s="6">
        <f t="shared" si="2"/>
        <v>5749.38</v>
      </c>
      <c r="H29" s="82"/>
    </row>
    <row r="30" spans="1:9" s="7" customFormat="1" ht="11" x14ac:dyDescent="0.6">
      <c r="A30" s="4" t="s">
        <v>15</v>
      </c>
      <c r="B30" s="56">
        <v>910</v>
      </c>
      <c r="C30" s="56">
        <v>1203.95</v>
      </c>
      <c r="D30" s="56">
        <v>3514.04</v>
      </c>
      <c r="E30" s="19">
        <v>0</v>
      </c>
      <c r="F30" s="6">
        <f t="shared" si="2"/>
        <v>5627.99</v>
      </c>
    </row>
    <row r="31" spans="1:9" s="7" customFormat="1" ht="11.75" thickBot="1" x14ac:dyDescent="0.75">
      <c r="A31" s="48" t="s">
        <v>16</v>
      </c>
      <c r="B31" s="65">
        <v>910</v>
      </c>
      <c r="C31" s="65">
        <v>508</v>
      </c>
      <c r="D31" s="31">
        <v>0</v>
      </c>
      <c r="E31" s="31">
        <v>0</v>
      </c>
      <c r="F31" s="41">
        <f>SUM(B31:E31)</f>
        <v>1418</v>
      </c>
    </row>
    <row r="32" spans="1:9" s="7" customFormat="1" ht="15" thickTop="1" thickBot="1" x14ac:dyDescent="0.65">
      <c r="A32" s="42" t="s">
        <v>27</v>
      </c>
      <c r="B32" s="43">
        <f>SUM(B21:B31)</f>
        <v>9815</v>
      </c>
      <c r="C32" s="43">
        <f t="shared" ref="C32:E32" si="3">SUM(C21:C31)</f>
        <v>11124.6</v>
      </c>
      <c r="D32" s="43">
        <f t="shared" si="3"/>
        <v>38644.399999999994</v>
      </c>
      <c r="E32" s="43">
        <f t="shared" si="3"/>
        <v>0</v>
      </c>
      <c r="F32" s="45">
        <f>SUM(F21:F31)</f>
        <v>59584</v>
      </c>
      <c r="H32" s="82"/>
    </row>
    <row r="33" spans="1:7" s="7" customFormat="1" ht="14.25" thickTop="1" x14ac:dyDescent="0.5">
      <c r="A33" s="46"/>
      <c r="B33" s="39"/>
      <c r="C33" s="39"/>
      <c r="D33" s="39"/>
      <c r="E33" s="39"/>
      <c r="F33" s="40"/>
    </row>
    <row r="34" spans="1:7" s="7" customFormat="1" x14ac:dyDescent="0.5">
      <c r="B34" s="38"/>
      <c r="C34" s="39"/>
      <c r="D34" s="39"/>
      <c r="E34" s="39"/>
      <c r="F34" s="39"/>
      <c r="G34" s="39"/>
    </row>
    <row r="35" spans="1:7" s="7" customFormat="1" ht="13.5" x14ac:dyDescent="0.7">
      <c r="A35" s="92" t="s">
        <v>17</v>
      </c>
      <c r="B35" s="92"/>
      <c r="C35" s="92"/>
      <c r="D35" s="92"/>
      <c r="E35" s="92"/>
      <c r="F35" s="92"/>
      <c r="G35" s="39"/>
    </row>
    <row r="36" spans="1:7" s="7" customFormat="1" ht="36.75" x14ac:dyDescent="0.5">
      <c r="A36" s="20" t="s">
        <v>1</v>
      </c>
      <c r="B36" s="20" t="s">
        <v>2</v>
      </c>
      <c r="C36" s="20" t="s">
        <v>3</v>
      </c>
      <c r="D36" s="20" t="s">
        <v>4</v>
      </c>
      <c r="E36" s="20" t="s">
        <v>5</v>
      </c>
      <c r="F36" s="20" t="s">
        <v>0</v>
      </c>
      <c r="G36" s="39"/>
    </row>
    <row r="37" spans="1:7" s="7" customFormat="1" x14ac:dyDescent="0.5">
      <c r="A37" s="5" t="s">
        <v>6</v>
      </c>
      <c r="B37" s="56">
        <v>0</v>
      </c>
      <c r="C37" s="56">
        <v>0</v>
      </c>
      <c r="D37" s="56">
        <v>0</v>
      </c>
      <c r="E37" s="56">
        <v>0</v>
      </c>
      <c r="F37" s="6">
        <v>0</v>
      </c>
    </row>
    <row r="38" spans="1:7" s="7" customFormat="1" x14ac:dyDescent="0.5">
      <c r="A38" s="5" t="s">
        <v>7</v>
      </c>
      <c r="B38" s="56">
        <v>0</v>
      </c>
      <c r="C38" s="56">
        <v>2006.66</v>
      </c>
      <c r="D38" s="56">
        <v>751.84833333333336</v>
      </c>
      <c r="E38" s="56">
        <v>0</v>
      </c>
      <c r="F38" s="6">
        <f>C38+D38</f>
        <v>2758.5083333333332</v>
      </c>
    </row>
    <row r="39" spans="1:7" s="7" customFormat="1" x14ac:dyDescent="0.5">
      <c r="A39" s="5" t="s">
        <v>8</v>
      </c>
      <c r="B39" s="56">
        <v>0</v>
      </c>
      <c r="C39" s="56">
        <v>1342.9299999999998</v>
      </c>
      <c r="D39" s="56">
        <v>751.84833333333336</v>
      </c>
      <c r="E39" s="56">
        <v>0</v>
      </c>
      <c r="F39" s="6">
        <f>C39+D39</f>
        <v>2094.7783333333332</v>
      </c>
    </row>
    <row r="40" spans="1:7" s="7" customFormat="1" x14ac:dyDescent="0.5">
      <c r="A40" s="5" t="s">
        <v>9</v>
      </c>
      <c r="B40" s="56">
        <v>0</v>
      </c>
      <c r="C40" s="56">
        <v>0</v>
      </c>
      <c r="D40" s="56"/>
      <c r="E40" s="56">
        <v>0</v>
      </c>
      <c r="F40" s="6">
        <f t="shared" ref="F40:F47" si="4">C40+D40</f>
        <v>0</v>
      </c>
    </row>
    <row r="41" spans="1:7" s="7" customFormat="1" x14ac:dyDescent="0.5">
      <c r="A41" s="5" t="s">
        <v>10</v>
      </c>
      <c r="B41" s="56">
        <v>0</v>
      </c>
      <c r="C41" s="56">
        <v>1698.96</v>
      </c>
      <c r="D41" s="56">
        <v>751.84833333333336</v>
      </c>
      <c r="E41" s="56">
        <v>0</v>
      </c>
      <c r="F41" s="6">
        <f t="shared" si="4"/>
        <v>2450.8083333333334</v>
      </c>
    </row>
    <row r="42" spans="1:7" s="7" customFormat="1" x14ac:dyDescent="0.5">
      <c r="A42" s="5" t="s">
        <v>11</v>
      </c>
      <c r="B42" s="56">
        <v>0</v>
      </c>
      <c r="C42" s="56">
        <v>0</v>
      </c>
      <c r="D42" s="56"/>
      <c r="E42" s="56">
        <v>0</v>
      </c>
      <c r="F42" s="6">
        <f t="shared" si="4"/>
        <v>0</v>
      </c>
    </row>
    <row r="43" spans="1:7" s="7" customFormat="1" x14ac:dyDescent="0.5">
      <c r="A43" s="5" t="s">
        <v>12</v>
      </c>
      <c r="B43" s="56">
        <v>0</v>
      </c>
      <c r="C43" s="56">
        <v>0</v>
      </c>
      <c r="D43" s="56"/>
      <c r="E43" s="56">
        <v>0</v>
      </c>
      <c r="F43" s="6">
        <f t="shared" si="4"/>
        <v>0</v>
      </c>
    </row>
    <row r="44" spans="1:7" s="7" customFormat="1" x14ac:dyDescent="0.5">
      <c r="A44" s="5" t="s">
        <v>13</v>
      </c>
      <c r="B44" s="56">
        <v>0</v>
      </c>
      <c r="C44" s="56">
        <v>1864.56</v>
      </c>
      <c r="D44" s="56">
        <v>751.84833333333336</v>
      </c>
      <c r="E44" s="56">
        <v>0</v>
      </c>
      <c r="F44" s="6">
        <f t="shared" si="4"/>
        <v>2616.4083333333333</v>
      </c>
    </row>
    <row r="45" spans="1:7" s="7" customFormat="1" x14ac:dyDescent="0.5">
      <c r="A45" s="5" t="s">
        <v>14</v>
      </c>
      <c r="B45" s="56">
        <v>0</v>
      </c>
      <c r="C45" s="56">
        <v>0</v>
      </c>
      <c r="D45" s="56"/>
      <c r="E45" s="56">
        <v>0</v>
      </c>
      <c r="F45" s="6">
        <f t="shared" si="4"/>
        <v>0</v>
      </c>
    </row>
    <row r="46" spans="1:7" s="7" customFormat="1" x14ac:dyDescent="0.5">
      <c r="A46" s="5" t="s">
        <v>15</v>
      </c>
      <c r="B46" s="56">
        <v>0</v>
      </c>
      <c r="C46" s="56">
        <v>1785.93</v>
      </c>
      <c r="D46" s="56">
        <v>751.84833333333336</v>
      </c>
      <c r="E46" s="56">
        <v>0</v>
      </c>
      <c r="F46" s="6">
        <f t="shared" si="4"/>
        <v>2537.7783333333336</v>
      </c>
    </row>
    <row r="47" spans="1:7" s="7" customFormat="1" ht="11.25" thickBot="1" x14ac:dyDescent="0.65">
      <c r="A47" s="44" t="s">
        <v>16</v>
      </c>
      <c r="B47" s="65">
        <v>0</v>
      </c>
      <c r="C47" s="65">
        <v>1864.56</v>
      </c>
      <c r="D47" s="65">
        <v>751.84833333333336</v>
      </c>
      <c r="E47" s="65">
        <v>0</v>
      </c>
      <c r="F47" s="41">
        <f t="shared" si="4"/>
        <v>2616.4083333333333</v>
      </c>
    </row>
    <row r="48" spans="1:7" s="7" customFormat="1" ht="15" thickTop="1" thickBot="1" x14ac:dyDescent="0.65">
      <c r="A48" s="42" t="s">
        <v>27</v>
      </c>
      <c r="B48" s="43">
        <f>SUM(B37:B47)</f>
        <v>0</v>
      </c>
      <c r="C48" s="43">
        <f>SUM(C37:C47)</f>
        <v>10563.6</v>
      </c>
      <c r="D48" s="43">
        <f>SUM(D37:D47)</f>
        <v>4511.09</v>
      </c>
      <c r="E48" s="43">
        <f>SUM(E37:E47)</f>
        <v>0</v>
      </c>
      <c r="F48" s="85">
        <f>SUM(F37:F47)</f>
        <v>15074.69</v>
      </c>
    </row>
    <row r="49" spans="1:7" s="7" customFormat="1" ht="11.25" thickTop="1" x14ac:dyDescent="0.5">
      <c r="A49" s="38"/>
      <c r="B49" s="39"/>
      <c r="C49" s="39"/>
      <c r="D49" s="39"/>
      <c r="E49" s="39"/>
      <c r="F49" s="39"/>
    </row>
    <row r="50" spans="1:7" s="7" customFormat="1" x14ac:dyDescent="0.5">
      <c r="B50" s="38"/>
      <c r="C50" s="39"/>
      <c r="D50" s="39"/>
      <c r="E50" s="39"/>
      <c r="G50" s="39"/>
    </row>
    <row r="51" spans="1:7" s="7" customFormat="1" x14ac:dyDescent="0.5">
      <c r="B51" s="38"/>
      <c r="F51" s="2"/>
    </row>
  </sheetData>
  <mergeCells count="3">
    <mergeCell ref="A3:F3"/>
    <mergeCell ref="A19:F19"/>
    <mergeCell ref="A35:F3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D14D6-96C9-4949-A984-B84C2E46FF9F}">
  <sheetPr>
    <pageSetUpPr fitToPage="1"/>
  </sheetPr>
  <dimension ref="A1:I82"/>
  <sheetViews>
    <sheetView showGridLines="0" zoomScale="150" zoomScaleNormal="150" workbookViewId="0">
      <selection activeCell="F48" activeCellId="1" sqref="F32 F48"/>
    </sheetView>
  </sheetViews>
  <sheetFormatPr defaultRowHeight="11" x14ac:dyDescent="0.6"/>
  <cols>
    <col min="1" max="1" width="11.36328125" style="14" customWidth="1"/>
    <col min="2" max="2" width="13" style="15" bestFit="1" customWidth="1"/>
    <col min="3" max="3" width="17.36328125" style="14" customWidth="1"/>
    <col min="4" max="4" width="13.26953125" style="14" customWidth="1"/>
    <col min="5" max="5" width="14.1796875" style="14" customWidth="1"/>
    <col min="6" max="6" width="16" style="14" customWidth="1"/>
    <col min="7" max="7" width="10.453125" style="14" bestFit="1" customWidth="1"/>
    <col min="8" max="16384" width="8.7265625" style="14"/>
  </cols>
  <sheetData>
    <row r="1" spans="1:6" ht="15" customHeight="1" x14ac:dyDescent="0.75">
      <c r="A1" s="11" t="s">
        <v>21</v>
      </c>
      <c r="B1" s="12"/>
      <c r="C1" s="13"/>
      <c r="D1" s="13"/>
      <c r="E1" s="13"/>
      <c r="F1" s="13"/>
    </row>
    <row r="3" spans="1:6" ht="13.5" x14ac:dyDescent="0.7">
      <c r="A3" s="91" t="s">
        <v>22</v>
      </c>
      <c r="B3" s="91"/>
      <c r="C3" s="91"/>
      <c r="D3" s="91"/>
      <c r="E3" s="91"/>
      <c r="F3" s="91"/>
    </row>
    <row r="4" spans="1:6" ht="36.75" x14ac:dyDescent="0.6">
      <c r="A4" s="20" t="s">
        <v>1</v>
      </c>
      <c r="B4" s="20" t="s">
        <v>2</v>
      </c>
      <c r="C4" s="20" t="s">
        <v>3</v>
      </c>
      <c r="D4" s="20" t="s">
        <v>4</v>
      </c>
      <c r="E4" s="20" t="s">
        <v>5</v>
      </c>
      <c r="F4" s="20" t="s">
        <v>0</v>
      </c>
    </row>
    <row r="5" spans="1:6" s="18" customFormat="1" x14ac:dyDescent="0.6">
      <c r="A5" s="16" t="s">
        <v>6</v>
      </c>
      <c r="B5" s="57">
        <v>958</v>
      </c>
      <c r="C5" s="57">
        <v>1292.51</v>
      </c>
      <c r="D5" s="57">
        <v>1600.8</v>
      </c>
      <c r="E5" s="56">
        <v>0</v>
      </c>
      <c r="F5" s="17">
        <f t="shared" ref="F5:F15" si="0">SUM(B5:E5)</f>
        <v>3851.3100000000004</v>
      </c>
    </row>
    <row r="6" spans="1:6" s="18" customFormat="1" x14ac:dyDescent="0.6">
      <c r="A6" s="16" t="s">
        <v>7</v>
      </c>
      <c r="B6" s="57">
        <v>1572</v>
      </c>
      <c r="C6" s="57">
        <v>1921.1</v>
      </c>
      <c r="D6" s="57">
        <v>3468.3999999999996</v>
      </c>
      <c r="E6" s="56">
        <v>0</v>
      </c>
      <c r="F6" s="17">
        <f t="shared" si="0"/>
        <v>6961.5</v>
      </c>
    </row>
    <row r="7" spans="1:6" s="18" customFormat="1" x14ac:dyDescent="0.6">
      <c r="A7" s="16" t="s">
        <v>8</v>
      </c>
      <c r="B7" s="57">
        <v>1572</v>
      </c>
      <c r="C7" s="57">
        <v>1752.86</v>
      </c>
      <c r="D7" s="57">
        <v>3468.3999999999996</v>
      </c>
      <c r="E7" s="56">
        <v>0</v>
      </c>
      <c r="F7" s="17">
        <f t="shared" si="0"/>
        <v>6793.2599999999993</v>
      </c>
    </row>
    <row r="8" spans="1:6" s="18" customFormat="1" x14ac:dyDescent="0.6">
      <c r="A8" s="16" t="s">
        <v>9</v>
      </c>
      <c r="B8" s="57">
        <v>1572</v>
      </c>
      <c r="C8" s="57">
        <v>2465.48</v>
      </c>
      <c r="D8" s="57">
        <v>3468.3999999999996</v>
      </c>
      <c r="E8" s="56">
        <v>0</v>
      </c>
      <c r="F8" s="17">
        <f t="shared" si="0"/>
        <v>7505.8799999999992</v>
      </c>
    </row>
    <row r="9" spans="1:6" s="18" customFormat="1" x14ac:dyDescent="0.6">
      <c r="A9" s="16" t="s">
        <v>10</v>
      </c>
      <c r="B9" s="58">
        <f>947</f>
        <v>947</v>
      </c>
      <c r="C9" s="57">
        <f>2728.73</f>
        <v>2728.73</v>
      </c>
      <c r="D9" s="57">
        <v>3468.3999999999996</v>
      </c>
      <c r="E9" s="56">
        <v>0</v>
      </c>
      <c r="F9" s="17">
        <f t="shared" si="0"/>
        <v>7144.1299999999992</v>
      </c>
    </row>
    <row r="10" spans="1:6" s="18" customFormat="1" x14ac:dyDescent="0.6">
      <c r="A10" s="16" t="s">
        <v>11</v>
      </c>
      <c r="B10" s="63">
        <v>1572</v>
      </c>
      <c r="C10" s="57">
        <v>1862.91</v>
      </c>
      <c r="D10" s="57">
        <v>3468.3999999999996</v>
      </c>
      <c r="E10" s="56">
        <v>0</v>
      </c>
      <c r="F10" s="17">
        <f t="shared" si="0"/>
        <v>6903.3099999999995</v>
      </c>
    </row>
    <row r="11" spans="1:6" s="18" customFormat="1" x14ac:dyDescent="0.6">
      <c r="A11" s="16" t="s">
        <v>12</v>
      </c>
      <c r="B11" s="57">
        <v>1572</v>
      </c>
      <c r="C11" s="57">
        <v>2116.0300000000002</v>
      </c>
      <c r="D11" s="57">
        <v>3468.3999999999996</v>
      </c>
      <c r="E11" s="56">
        <v>0</v>
      </c>
      <c r="F11" s="17">
        <f t="shared" si="0"/>
        <v>7156.43</v>
      </c>
    </row>
    <row r="12" spans="1:6" s="18" customFormat="1" x14ac:dyDescent="0.6">
      <c r="A12" s="16" t="s">
        <v>13</v>
      </c>
      <c r="B12" s="57">
        <v>1572</v>
      </c>
      <c r="C12" s="57">
        <v>1635.1</v>
      </c>
      <c r="D12" s="57">
        <v>3468.3999999999996</v>
      </c>
      <c r="E12" s="56">
        <v>0</v>
      </c>
      <c r="F12" s="17">
        <f t="shared" si="0"/>
        <v>6675.5</v>
      </c>
    </row>
    <row r="13" spans="1:6" s="18" customFormat="1" x14ac:dyDescent="0.6">
      <c r="A13" s="16" t="s">
        <v>14</v>
      </c>
      <c r="B13" s="57">
        <v>847</v>
      </c>
      <c r="C13" s="57">
        <v>2447.34</v>
      </c>
      <c r="D13" s="57">
        <v>3735.2</v>
      </c>
      <c r="E13" s="56">
        <v>0</v>
      </c>
      <c r="F13" s="17">
        <f t="shared" si="0"/>
        <v>7029.54</v>
      </c>
    </row>
    <row r="14" spans="1:6" s="18" customFormat="1" x14ac:dyDescent="0.6">
      <c r="A14" s="16" t="s">
        <v>15</v>
      </c>
      <c r="B14" s="56">
        <v>0</v>
      </c>
      <c r="C14" s="57">
        <v>1424.29</v>
      </c>
      <c r="D14" s="56">
        <v>0</v>
      </c>
      <c r="E14" s="56">
        <v>0</v>
      </c>
      <c r="F14" s="17">
        <f t="shared" si="0"/>
        <v>1424.29</v>
      </c>
    </row>
    <row r="15" spans="1:6" s="18" customFormat="1" ht="11.75" thickBot="1" x14ac:dyDescent="0.75">
      <c r="A15" s="24" t="s">
        <v>16</v>
      </c>
      <c r="B15" s="59">
        <v>1572</v>
      </c>
      <c r="C15" s="59">
        <v>2073.35</v>
      </c>
      <c r="D15" s="59">
        <v>3468.3999999999996</v>
      </c>
      <c r="E15" s="56">
        <v>0</v>
      </c>
      <c r="F15" s="21">
        <f t="shared" si="0"/>
        <v>7113.75</v>
      </c>
    </row>
    <row r="16" spans="1:6" s="18" customFormat="1" ht="15" thickTop="1" thickBot="1" x14ac:dyDescent="0.75">
      <c r="A16" s="42" t="s">
        <v>27</v>
      </c>
      <c r="B16" s="29">
        <f>SUM(B5:B15)</f>
        <v>13756</v>
      </c>
      <c r="C16" s="29">
        <f t="shared" ref="C16:E16" si="1">SUM(C5:C15)</f>
        <v>21719.699999999997</v>
      </c>
      <c r="D16" s="29">
        <f t="shared" si="1"/>
        <v>33083.199999999997</v>
      </c>
      <c r="E16" s="81">
        <f t="shared" si="1"/>
        <v>0</v>
      </c>
      <c r="F16" s="30">
        <f>SUM(F5:F15)</f>
        <v>68558.899999999994</v>
      </c>
    </row>
    <row r="17" spans="1:7" s="18" customFormat="1" ht="14.25" thickTop="1" x14ac:dyDescent="0.6">
      <c r="A17" s="25"/>
      <c r="B17" s="26"/>
      <c r="C17" s="27"/>
      <c r="D17" s="27"/>
      <c r="E17" s="27"/>
      <c r="F17" s="27"/>
      <c r="G17" s="28"/>
    </row>
    <row r="18" spans="1:7" s="18" customFormat="1" x14ac:dyDescent="0.6">
      <c r="B18" s="26"/>
      <c r="C18" s="27"/>
      <c r="D18" s="27"/>
      <c r="E18" s="27"/>
      <c r="F18" s="27"/>
      <c r="G18" s="28"/>
    </row>
    <row r="19" spans="1:7" s="18" customFormat="1" ht="13.5" x14ac:dyDescent="0.7">
      <c r="A19" s="92" t="s">
        <v>23</v>
      </c>
      <c r="B19" s="92"/>
      <c r="C19" s="92"/>
      <c r="D19" s="92"/>
      <c r="E19" s="92"/>
      <c r="F19" s="92"/>
      <c r="G19" s="28"/>
    </row>
    <row r="20" spans="1:7" s="18" customFormat="1" ht="36.75" x14ac:dyDescent="0.6">
      <c r="A20" s="20" t="s">
        <v>1</v>
      </c>
      <c r="B20" s="20" t="s">
        <v>2</v>
      </c>
      <c r="C20" s="20" t="s">
        <v>3</v>
      </c>
      <c r="D20" s="20" t="s">
        <v>4</v>
      </c>
      <c r="E20" s="20" t="s">
        <v>5</v>
      </c>
      <c r="F20" s="20" t="s">
        <v>0</v>
      </c>
      <c r="G20" s="27"/>
    </row>
    <row r="21" spans="1:7" s="18" customFormat="1" x14ac:dyDescent="0.6">
      <c r="A21" s="16" t="s">
        <v>6</v>
      </c>
      <c r="B21" s="61">
        <v>422.5</v>
      </c>
      <c r="C21" s="61">
        <v>1157.98</v>
      </c>
      <c r="D21" s="56">
        <v>0</v>
      </c>
      <c r="E21" s="61">
        <v>0</v>
      </c>
      <c r="F21" s="19">
        <f t="shared" ref="F21:F31" si="2">SUM(B21:E21)</f>
        <v>1580.48</v>
      </c>
    </row>
    <row r="22" spans="1:7" s="18" customFormat="1" x14ac:dyDescent="0.6">
      <c r="A22" s="16" t="s">
        <v>7</v>
      </c>
      <c r="B22" s="61">
        <v>422.5</v>
      </c>
      <c r="C22" s="61">
        <v>1115.33</v>
      </c>
      <c r="D22" s="61">
        <v>1855.21</v>
      </c>
      <c r="E22" s="61">
        <v>0</v>
      </c>
      <c r="F22" s="19">
        <f t="shared" si="2"/>
        <v>3393.04</v>
      </c>
    </row>
    <row r="23" spans="1:7" s="18" customFormat="1" x14ac:dyDescent="0.6">
      <c r="A23" s="16" t="s">
        <v>8</v>
      </c>
      <c r="B23" s="61">
        <v>436.04</v>
      </c>
      <c r="C23" s="61">
        <v>1156.79</v>
      </c>
      <c r="D23" s="61">
        <v>1855.21</v>
      </c>
      <c r="E23" s="61">
        <v>0</v>
      </c>
      <c r="F23" s="19">
        <f t="shared" si="2"/>
        <v>3448.04</v>
      </c>
    </row>
    <row r="24" spans="1:7" s="18" customFormat="1" x14ac:dyDescent="0.6">
      <c r="A24" s="16" t="s">
        <v>9</v>
      </c>
      <c r="B24" s="61">
        <v>880</v>
      </c>
      <c r="C24" s="61">
        <v>2516.8599999999997</v>
      </c>
      <c r="D24" s="61">
        <v>1855.21</v>
      </c>
      <c r="E24" s="61">
        <v>0</v>
      </c>
      <c r="F24" s="19">
        <f t="shared" si="2"/>
        <v>5252.07</v>
      </c>
    </row>
    <row r="25" spans="1:7" s="18" customFormat="1" x14ac:dyDescent="0.6">
      <c r="A25" s="16" t="s">
        <v>10</v>
      </c>
      <c r="B25" s="61">
        <v>436.04</v>
      </c>
      <c r="C25" s="61">
        <v>1496.43</v>
      </c>
      <c r="D25" s="61">
        <v>2164.42</v>
      </c>
      <c r="E25" s="61">
        <v>0</v>
      </c>
      <c r="F25" s="19">
        <f t="shared" si="2"/>
        <v>4096.8900000000003</v>
      </c>
    </row>
    <row r="26" spans="1:7" s="18" customFormat="1" x14ac:dyDescent="0.6">
      <c r="A26" s="16" t="s">
        <v>11</v>
      </c>
      <c r="B26" s="61">
        <v>246.4</v>
      </c>
      <c r="C26" s="61">
        <v>0</v>
      </c>
      <c r="D26" s="61">
        <v>1855.21</v>
      </c>
      <c r="E26" s="61">
        <v>220</v>
      </c>
      <c r="F26" s="19">
        <f t="shared" si="2"/>
        <v>2321.61</v>
      </c>
    </row>
    <row r="27" spans="1:7" s="18" customFormat="1" x14ac:dyDescent="0.6">
      <c r="A27" s="16" t="s">
        <v>12</v>
      </c>
      <c r="B27" s="61">
        <v>436.04</v>
      </c>
      <c r="C27" s="61">
        <v>1096.03</v>
      </c>
      <c r="D27" s="61">
        <v>1855.21</v>
      </c>
      <c r="E27" s="61">
        <v>0</v>
      </c>
      <c r="F27" s="19">
        <f t="shared" si="2"/>
        <v>3387.2799999999997</v>
      </c>
    </row>
    <row r="28" spans="1:7" s="18" customFormat="1" x14ac:dyDescent="0.6">
      <c r="A28" s="16" t="s">
        <v>15</v>
      </c>
      <c r="B28" s="61">
        <v>436.04</v>
      </c>
      <c r="C28" s="61">
        <v>1411.07</v>
      </c>
      <c r="D28" s="61">
        <v>4019.46</v>
      </c>
      <c r="E28" s="61">
        <v>0</v>
      </c>
      <c r="F28" s="19">
        <f t="shared" si="2"/>
        <v>5866.57</v>
      </c>
    </row>
    <row r="29" spans="1:7" s="18" customFormat="1" x14ac:dyDescent="0.6">
      <c r="A29" s="16" t="s">
        <v>13</v>
      </c>
      <c r="B29" s="61">
        <v>436.04</v>
      </c>
      <c r="C29" s="61">
        <v>1065.6300000000001</v>
      </c>
      <c r="D29" s="61">
        <v>1855.21</v>
      </c>
      <c r="E29" s="61">
        <v>0</v>
      </c>
      <c r="F29" s="19">
        <f t="shared" si="2"/>
        <v>3356.88</v>
      </c>
    </row>
    <row r="30" spans="1:7" s="18" customFormat="1" x14ac:dyDescent="0.6">
      <c r="A30" s="16" t="s">
        <v>14</v>
      </c>
      <c r="B30" s="61">
        <v>436.04</v>
      </c>
      <c r="C30" s="61">
        <v>1833.47</v>
      </c>
      <c r="D30" s="61">
        <v>1855.21</v>
      </c>
      <c r="E30" s="61">
        <v>0</v>
      </c>
      <c r="F30" s="19">
        <f t="shared" si="2"/>
        <v>4124.72</v>
      </c>
    </row>
    <row r="31" spans="1:7" s="18" customFormat="1" ht="11.75" thickBot="1" x14ac:dyDescent="0.75">
      <c r="A31" s="24" t="s">
        <v>16</v>
      </c>
      <c r="B31" s="65">
        <v>0</v>
      </c>
      <c r="C31" s="65">
        <v>0</v>
      </c>
      <c r="D31" s="62">
        <v>1855.21</v>
      </c>
      <c r="E31" s="62">
        <v>0</v>
      </c>
      <c r="F31" s="31">
        <f t="shared" si="2"/>
        <v>1855.21</v>
      </c>
    </row>
    <row r="32" spans="1:7" s="18" customFormat="1" ht="15" thickTop="1" thickBot="1" x14ac:dyDescent="0.75">
      <c r="A32" s="42" t="s">
        <v>27</v>
      </c>
      <c r="B32" s="32">
        <f>SUM(B21:B31)</f>
        <v>4587.6400000000003</v>
      </c>
      <c r="C32" s="32">
        <f t="shared" ref="C32:E32" si="3">SUM(C21:C31)</f>
        <v>12849.589999999998</v>
      </c>
      <c r="D32" s="32">
        <f t="shared" si="3"/>
        <v>21025.559999999998</v>
      </c>
      <c r="E32" s="32">
        <f t="shared" si="3"/>
        <v>220</v>
      </c>
      <c r="F32" s="33">
        <f>SUM(F21:F31)</f>
        <v>38682.79</v>
      </c>
    </row>
    <row r="33" spans="1:9" s="18" customFormat="1" ht="14.25" thickTop="1" x14ac:dyDescent="0.6">
      <c r="A33" s="46"/>
      <c r="B33" s="34"/>
      <c r="C33" s="34"/>
      <c r="D33" s="34"/>
      <c r="E33" s="34"/>
      <c r="F33" s="35"/>
      <c r="G33" s="86"/>
    </row>
    <row r="34" spans="1:9" s="18" customFormat="1" ht="13.5" x14ac:dyDescent="0.6">
      <c r="A34" s="46"/>
      <c r="B34" s="34"/>
      <c r="C34" s="34"/>
      <c r="D34" s="34"/>
      <c r="E34" s="34"/>
      <c r="F34" s="35"/>
    </row>
    <row r="35" spans="1:9" s="18" customFormat="1" ht="13.5" x14ac:dyDescent="0.7">
      <c r="A35" s="92" t="s">
        <v>43</v>
      </c>
      <c r="B35" s="92"/>
      <c r="C35" s="92"/>
      <c r="D35" s="92"/>
      <c r="E35" s="92"/>
      <c r="F35" s="92"/>
    </row>
    <row r="36" spans="1:9" s="18" customFormat="1" ht="36.75" x14ac:dyDescent="0.6">
      <c r="A36" s="20" t="s">
        <v>1</v>
      </c>
      <c r="B36" s="20" t="s">
        <v>2</v>
      </c>
      <c r="C36" s="20" t="s">
        <v>3</v>
      </c>
      <c r="D36" s="20" t="s">
        <v>4</v>
      </c>
      <c r="E36" s="20" t="s">
        <v>5</v>
      </c>
      <c r="F36" s="20" t="s">
        <v>0</v>
      </c>
    </row>
    <row r="37" spans="1:9" s="18" customFormat="1" x14ac:dyDescent="0.6">
      <c r="A37" s="16" t="s">
        <v>6</v>
      </c>
      <c r="B37" s="56">
        <v>0</v>
      </c>
      <c r="C37" s="56">
        <v>0</v>
      </c>
      <c r="D37" s="56">
        <v>0</v>
      </c>
      <c r="E37" s="61">
        <v>0</v>
      </c>
      <c r="F37" s="19">
        <f t="shared" ref="F37:F47" si="4">SUM(B37:E37)</f>
        <v>0</v>
      </c>
    </row>
    <row r="38" spans="1:9" s="18" customFormat="1" x14ac:dyDescent="0.6">
      <c r="A38" s="16" t="s">
        <v>7</v>
      </c>
      <c r="B38" s="56">
        <v>0</v>
      </c>
      <c r="C38" s="56">
        <v>0</v>
      </c>
      <c r="D38" s="56">
        <v>0</v>
      </c>
      <c r="E38" s="61">
        <v>0</v>
      </c>
      <c r="F38" s="19">
        <f t="shared" si="4"/>
        <v>0</v>
      </c>
    </row>
    <row r="39" spans="1:9" s="18" customFormat="1" x14ac:dyDescent="0.6">
      <c r="A39" s="16" t="s">
        <v>8</v>
      </c>
      <c r="B39" s="61">
        <v>311.45999999999998</v>
      </c>
      <c r="C39" s="56">
        <v>0</v>
      </c>
      <c r="D39" s="61">
        <v>1546.01</v>
      </c>
      <c r="E39" s="61">
        <v>0</v>
      </c>
      <c r="F39" s="19">
        <f t="shared" si="4"/>
        <v>1857.47</v>
      </c>
    </row>
    <row r="40" spans="1:9" s="18" customFormat="1" x14ac:dyDescent="0.6">
      <c r="A40" s="16" t="s">
        <v>9</v>
      </c>
      <c r="B40" s="61">
        <v>550</v>
      </c>
      <c r="C40" s="56">
        <v>0</v>
      </c>
      <c r="D40" s="61">
        <v>1546.01</v>
      </c>
      <c r="E40" s="61">
        <v>0</v>
      </c>
      <c r="F40" s="19">
        <f t="shared" si="4"/>
        <v>2096.0100000000002</v>
      </c>
    </row>
    <row r="41" spans="1:9" s="18" customFormat="1" x14ac:dyDescent="0.6">
      <c r="A41" s="16" t="s">
        <v>10</v>
      </c>
      <c r="B41" s="61">
        <v>311.45999999999998</v>
      </c>
      <c r="C41" s="56">
        <v>0</v>
      </c>
      <c r="D41" s="61">
        <v>1855.405</v>
      </c>
      <c r="E41" s="61">
        <v>0</v>
      </c>
      <c r="F41" s="19">
        <f t="shared" si="4"/>
        <v>2166.8649999999998</v>
      </c>
      <c r="I41" s="86"/>
    </row>
    <row r="42" spans="1:9" s="18" customFormat="1" x14ac:dyDescent="0.6">
      <c r="A42" s="16" t="s">
        <v>11</v>
      </c>
      <c r="B42" s="61">
        <v>176.04</v>
      </c>
      <c r="C42" s="56">
        <v>0</v>
      </c>
      <c r="D42" s="61">
        <v>1546.01</v>
      </c>
      <c r="E42" s="61">
        <v>0</v>
      </c>
      <c r="F42" s="19">
        <f t="shared" si="4"/>
        <v>1722.05</v>
      </c>
      <c r="I42" s="86"/>
    </row>
    <row r="43" spans="1:9" s="18" customFormat="1" x14ac:dyDescent="0.6">
      <c r="A43" s="16" t="s">
        <v>12</v>
      </c>
      <c r="B43" s="61">
        <v>311.45999999999998</v>
      </c>
      <c r="C43" s="56">
        <v>0</v>
      </c>
      <c r="D43" s="61">
        <v>1546.01</v>
      </c>
      <c r="E43" s="61">
        <v>0</v>
      </c>
      <c r="F43" s="19">
        <f t="shared" si="4"/>
        <v>1857.47</v>
      </c>
    </row>
    <row r="44" spans="1:9" s="18" customFormat="1" x14ac:dyDescent="0.6">
      <c r="A44" s="16" t="s">
        <v>15</v>
      </c>
      <c r="B44" s="61">
        <v>311.45999999999998</v>
      </c>
      <c r="C44" s="56">
        <v>0</v>
      </c>
      <c r="D44" s="61">
        <v>1545.94</v>
      </c>
      <c r="E44" s="61">
        <v>0</v>
      </c>
      <c r="F44" s="19">
        <f t="shared" si="4"/>
        <v>1857.4</v>
      </c>
    </row>
    <row r="45" spans="1:9" s="18" customFormat="1" x14ac:dyDescent="0.6">
      <c r="A45" s="16" t="s">
        <v>13</v>
      </c>
      <c r="B45" s="61">
        <v>311.45999999999998</v>
      </c>
      <c r="C45" s="56">
        <v>0</v>
      </c>
      <c r="D45" s="61">
        <v>1546.01</v>
      </c>
      <c r="E45" s="61">
        <v>0</v>
      </c>
      <c r="F45" s="19">
        <f t="shared" si="4"/>
        <v>1857.47</v>
      </c>
    </row>
    <row r="46" spans="1:9" s="18" customFormat="1" x14ac:dyDescent="0.6">
      <c r="A46" s="16" t="s">
        <v>14</v>
      </c>
      <c r="B46" s="61">
        <v>311.45999999999998</v>
      </c>
      <c r="C46" s="56">
        <v>0</v>
      </c>
      <c r="D46" s="56">
        <v>0</v>
      </c>
      <c r="E46" s="61">
        <v>0</v>
      </c>
      <c r="F46" s="19">
        <f t="shared" si="4"/>
        <v>311.45999999999998</v>
      </c>
    </row>
    <row r="47" spans="1:9" s="18" customFormat="1" ht="11.75" thickBot="1" x14ac:dyDescent="0.75">
      <c r="A47" s="24" t="s">
        <v>16</v>
      </c>
      <c r="B47" s="62"/>
      <c r="C47" s="65">
        <v>0</v>
      </c>
      <c r="D47" s="62">
        <v>1546.01</v>
      </c>
      <c r="E47" s="62">
        <v>0</v>
      </c>
      <c r="F47" s="31">
        <f t="shared" si="4"/>
        <v>1546.01</v>
      </c>
    </row>
    <row r="48" spans="1:9" s="18" customFormat="1" ht="15" thickTop="1" thickBot="1" x14ac:dyDescent="0.75">
      <c r="A48" s="42" t="s">
        <v>27</v>
      </c>
      <c r="B48" s="32">
        <f>SUM(B37:B47)</f>
        <v>2594.8000000000002</v>
      </c>
      <c r="C48" s="32">
        <f t="shared" ref="C48:E48" si="5">SUM(C37:C47)</f>
        <v>0</v>
      </c>
      <c r="D48" s="32">
        <f t="shared" si="5"/>
        <v>12677.405000000001</v>
      </c>
      <c r="E48" s="32">
        <f t="shared" si="5"/>
        <v>0</v>
      </c>
      <c r="F48" s="33">
        <f>SUM(F37:F47)</f>
        <v>15272.204999999998</v>
      </c>
    </row>
    <row r="49" spans="1:8" s="18" customFormat="1" ht="14.25" thickTop="1" x14ac:dyDescent="0.6">
      <c r="A49" s="46"/>
      <c r="B49" s="34"/>
      <c r="C49" s="34"/>
      <c r="D49" s="34"/>
      <c r="E49" s="34"/>
      <c r="F49" s="35"/>
    </row>
    <row r="50" spans="1:8" s="18" customFormat="1" ht="13.5" x14ac:dyDescent="0.6">
      <c r="A50" s="46"/>
      <c r="B50" s="34"/>
      <c r="C50" s="34"/>
      <c r="D50" s="34"/>
      <c r="E50" s="34"/>
      <c r="F50" s="35"/>
    </row>
    <row r="51" spans="1:8" s="18" customFormat="1" ht="13.5" x14ac:dyDescent="0.7">
      <c r="A51" s="95" t="s">
        <v>17</v>
      </c>
      <c r="B51" s="96"/>
      <c r="C51" s="96"/>
      <c r="D51" s="96"/>
      <c r="E51" s="96"/>
      <c r="F51" s="97"/>
      <c r="G51" s="27"/>
    </row>
    <row r="52" spans="1:8" s="18" customFormat="1" ht="36.75" x14ac:dyDescent="0.6">
      <c r="A52" s="20" t="s">
        <v>1</v>
      </c>
      <c r="B52" s="20" t="s">
        <v>2</v>
      </c>
      <c r="C52" s="20" t="s">
        <v>3</v>
      </c>
      <c r="D52" s="20" t="s">
        <v>4</v>
      </c>
      <c r="E52" s="20" t="s">
        <v>5</v>
      </c>
      <c r="F52" s="20" t="s">
        <v>0</v>
      </c>
      <c r="G52" s="27"/>
    </row>
    <row r="53" spans="1:8" s="18" customFormat="1" x14ac:dyDescent="0.6">
      <c r="A53" s="53" t="s">
        <v>8</v>
      </c>
      <c r="B53" s="58">
        <v>480</v>
      </c>
      <c r="C53" s="58">
        <v>25</v>
      </c>
      <c r="D53" s="56">
        <v>0</v>
      </c>
      <c r="E53" s="56">
        <v>0</v>
      </c>
      <c r="F53" s="54">
        <f>SUM(B53:E53)</f>
        <v>505</v>
      </c>
    </row>
    <row r="54" spans="1:8" s="18" customFormat="1" x14ac:dyDescent="0.6">
      <c r="A54" s="16" t="s">
        <v>10</v>
      </c>
      <c r="B54" s="56">
        <v>0</v>
      </c>
      <c r="C54" s="60">
        <v>-1488.76</v>
      </c>
      <c r="D54" s="56">
        <v>0</v>
      </c>
      <c r="E54" s="56">
        <v>0</v>
      </c>
      <c r="F54" s="17">
        <f t="shared" ref="F54:F58" si="6">SUM(B54:E54)</f>
        <v>-1488.76</v>
      </c>
    </row>
    <row r="55" spans="1:8" s="18" customFormat="1" x14ac:dyDescent="0.6">
      <c r="A55" s="16" t="s">
        <v>12</v>
      </c>
      <c r="B55" s="57">
        <v>480</v>
      </c>
      <c r="C55" s="57">
        <v>2992.6099999999997</v>
      </c>
      <c r="D55" s="56">
        <v>0</v>
      </c>
      <c r="E55" s="56">
        <v>0</v>
      </c>
      <c r="F55" s="17">
        <f t="shared" si="6"/>
        <v>3472.6099999999997</v>
      </c>
    </row>
    <row r="56" spans="1:8" s="18" customFormat="1" x14ac:dyDescent="0.6">
      <c r="A56" s="16" t="s">
        <v>15</v>
      </c>
      <c r="B56" s="57">
        <v>420</v>
      </c>
      <c r="C56" s="56">
        <v>0</v>
      </c>
      <c r="D56" s="56">
        <v>0</v>
      </c>
      <c r="E56" s="56">
        <v>0</v>
      </c>
      <c r="F56" s="17">
        <f t="shared" si="6"/>
        <v>420</v>
      </c>
    </row>
    <row r="57" spans="1:8" s="18" customFormat="1" x14ac:dyDescent="0.6">
      <c r="A57" s="16" t="s">
        <v>13</v>
      </c>
      <c r="B57" s="57">
        <v>480</v>
      </c>
      <c r="C57" s="56">
        <v>0</v>
      </c>
      <c r="D57" s="56">
        <v>0</v>
      </c>
      <c r="E57" s="56">
        <v>0</v>
      </c>
      <c r="F57" s="17">
        <f t="shared" si="6"/>
        <v>480</v>
      </c>
    </row>
    <row r="58" spans="1:8" s="18" customFormat="1" ht="11.75" thickBot="1" x14ac:dyDescent="0.75">
      <c r="A58" s="24" t="s">
        <v>16</v>
      </c>
      <c r="B58" s="59">
        <v>480</v>
      </c>
      <c r="C58" s="65">
        <v>0</v>
      </c>
      <c r="D58" s="65">
        <v>0</v>
      </c>
      <c r="E58" s="65">
        <v>0</v>
      </c>
      <c r="F58" s="21">
        <f t="shared" si="6"/>
        <v>480</v>
      </c>
    </row>
    <row r="59" spans="1:8" s="18" customFormat="1" ht="15" thickTop="1" thickBot="1" x14ac:dyDescent="0.75">
      <c r="A59" s="42" t="s">
        <v>27</v>
      </c>
      <c r="B59" s="22">
        <f>SUM(B53:B58)</f>
        <v>2340</v>
      </c>
      <c r="C59" s="22">
        <f>SUM(C53:C58)</f>
        <v>1528.8499999999997</v>
      </c>
      <c r="D59" s="32">
        <f>SUM(D53:D58)</f>
        <v>0</v>
      </c>
      <c r="E59" s="32">
        <f>SUM(E53:E58)</f>
        <v>0</v>
      </c>
      <c r="F59" s="87">
        <f>SUM(F53:F58)</f>
        <v>3868.8499999999995</v>
      </c>
    </row>
    <row r="60" spans="1:8" ht="11.75" thickTop="1" x14ac:dyDescent="0.6"/>
    <row r="62" spans="1:8" ht="13.5" x14ac:dyDescent="0.7">
      <c r="A62" s="98" t="s">
        <v>35</v>
      </c>
      <c r="B62" s="99"/>
      <c r="C62" s="99"/>
      <c r="D62" s="99"/>
      <c r="E62" s="99"/>
      <c r="F62" s="99"/>
      <c r="G62" s="99"/>
      <c r="H62" s="13"/>
    </row>
    <row r="63" spans="1:8" ht="36.75" x14ac:dyDescent="0.6">
      <c r="A63" s="20" t="s">
        <v>29</v>
      </c>
      <c r="B63" s="20" t="s">
        <v>2</v>
      </c>
      <c r="C63" s="20" t="s">
        <v>3</v>
      </c>
      <c r="D63" s="20" t="s">
        <v>4</v>
      </c>
      <c r="E63" s="20" t="s">
        <v>5</v>
      </c>
      <c r="F63" s="20" t="s">
        <v>30</v>
      </c>
      <c r="G63" s="20" t="s">
        <v>33</v>
      </c>
      <c r="H63" s="20" t="s">
        <v>0</v>
      </c>
    </row>
    <row r="64" spans="1:8" x14ac:dyDescent="0.6">
      <c r="A64" s="8" t="s">
        <v>7</v>
      </c>
      <c r="B64" s="55">
        <v>1266.3599999999999</v>
      </c>
      <c r="C64" s="55">
        <v>1200</v>
      </c>
      <c r="D64" s="55">
        <v>3132</v>
      </c>
      <c r="E64" s="56">
        <v>0</v>
      </c>
      <c r="F64" s="56">
        <v>0</v>
      </c>
      <c r="G64" s="56">
        <v>0</v>
      </c>
      <c r="H64" s="17">
        <f>SUM(B64:G64)</f>
        <v>5598.36</v>
      </c>
    </row>
    <row r="65" spans="1:8" x14ac:dyDescent="0.6">
      <c r="A65" s="8" t="s">
        <v>9</v>
      </c>
      <c r="B65" s="55">
        <v>1266.3599999999999</v>
      </c>
      <c r="C65" s="55">
        <v>1200</v>
      </c>
      <c r="D65" s="55">
        <v>3132</v>
      </c>
      <c r="E65" s="56">
        <v>0</v>
      </c>
      <c r="F65" s="56">
        <v>0</v>
      </c>
      <c r="G65" s="56">
        <v>0</v>
      </c>
      <c r="H65" s="17">
        <f t="shared" ref="H65:H78" si="7">SUM(B65:G65)</f>
        <v>5598.36</v>
      </c>
    </row>
    <row r="66" spans="1:8" x14ac:dyDescent="0.6">
      <c r="A66" s="8" t="s">
        <v>10</v>
      </c>
      <c r="B66" s="55">
        <v>1266.3599999999999</v>
      </c>
      <c r="C66" s="55">
        <v>1200</v>
      </c>
      <c r="D66" s="55">
        <v>3132</v>
      </c>
      <c r="E66" s="56">
        <v>0</v>
      </c>
      <c r="F66" s="56">
        <v>0</v>
      </c>
      <c r="G66" s="56">
        <v>0</v>
      </c>
      <c r="H66" s="17">
        <f t="shared" si="7"/>
        <v>5598.36</v>
      </c>
    </row>
    <row r="67" spans="1:8" x14ac:dyDescent="0.6">
      <c r="A67" s="8" t="s">
        <v>8</v>
      </c>
      <c r="B67" s="55">
        <v>1266.3599999999999</v>
      </c>
      <c r="C67" s="55">
        <v>1200</v>
      </c>
      <c r="D67" s="55">
        <v>3132</v>
      </c>
      <c r="E67" s="56">
        <v>0</v>
      </c>
      <c r="F67" s="56">
        <v>0</v>
      </c>
      <c r="G67" s="56">
        <v>0</v>
      </c>
      <c r="H67" s="17">
        <f t="shared" si="7"/>
        <v>5598.36</v>
      </c>
    </row>
    <row r="68" spans="1:8" x14ac:dyDescent="0.6">
      <c r="A68" s="8" t="s">
        <v>11</v>
      </c>
      <c r="B68" s="55">
        <v>1266.3599999999999</v>
      </c>
      <c r="C68" s="55">
        <v>1200</v>
      </c>
      <c r="D68" s="55">
        <v>3132</v>
      </c>
      <c r="E68" s="56">
        <v>0</v>
      </c>
      <c r="F68" s="56">
        <v>0</v>
      </c>
      <c r="G68" s="56">
        <v>0</v>
      </c>
      <c r="H68" s="17">
        <f t="shared" si="7"/>
        <v>5598.36</v>
      </c>
    </row>
    <row r="69" spans="1:8" x14ac:dyDescent="0.6">
      <c r="A69" s="8" t="s">
        <v>12</v>
      </c>
      <c r="B69" s="55">
        <v>1266.3599999999999</v>
      </c>
      <c r="C69" s="55">
        <v>1200</v>
      </c>
      <c r="D69" s="55">
        <v>3132</v>
      </c>
      <c r="E69" s="56">
        <v>0</v>
      </c>
      <c r="F69" s="56">
        <v>0</v>
      </c>
      <c r="G69" s="56">
        <v>0</v>
      </c>
      <c r="H69" s="17">
        <f t="shared" si="7"/>
        <v>5598.36</v>
      </c>
    </row>
    <row r="70" spans="1:8" x14ac:dyDescent="0.6">
      <c r="A70" s="8" t="s">
        <v>13</v>
      </c>
      <c r="B70" s="55">
        <v>1266.3599999999999</v>
      </c>
      <c r="C70" s="55">
        <v>1200</v>
      </c>
      <c r="D70" s="55">
        <v>3132</v>
      </c>
      <c r="E70" s="56">
        <v>0</v>
      </c>
      <c r="F70" s="56">
        <v>0</v>
      </c>
      <c r="G70" s="56">
        <v>0</v>
      </c>
      <c r="H70" s="17">
        <f t="shared" si="7"/>
        <v>5598.36</v>
      </c>
    </row>
    <row r="71" spans="1:8" x14ac:dyDescent="0.6">
      <c r="A71" s="8" t="s">
        <v>14</v>
      </c>
      <c r="B71" s="55">
        <v>1266.3599999999999</v>
      </c>
      <c r="C71" s="55">
        <v>1200</v>
      </c>
      <c r="D71" s="55">
        <v>3132</v>
      </c>
      <c r="E71" s="56">
        <v>0</v>
      </c>
      <c r="F71" s="56">
        <v>0</v>
      </c>
      <c r="G71" s="56">
        <v>0</v>
      </c>
      <c r="H71" s="17">
        <f t="shared" si="7"/>
        <v>5598.36</v>
      </c>
    </row>
    <row r="72" spans="1:8" x14ac:dyDescent="0.6">
      <c r="A72" s="8" t="s">
        <v>15</v>
      </c>
      <c r="B72" s="55">
        <v>1266.3599999999999</v>
      </c>
      <c r="C72" s="55">
        <v>1200</v>
      </c>
      <c r="D72" s="55">
        <v>3132</v>
      </c>
      <c r="E72" s="56">
        <v>0</v>
      </c>
      <c r="F72" s="56">
        <v>0</v>
      </c>
      <c r="G72" s="56">
        <v>0</v>
      </c>
      <c r="H72" s="17">
        <f t="shared" si="7"/>
        <v>5598.36</v>
      </c>
    </row>
    <row r="73" spans="1:8" x14ac:dyDescent="0.6">
      <c r="A73" s="8" t="s">
        <v>16</v>
      </c>
      <c r="B73" s="55">
        <v>1266.3599999999999</v>
      </c>
      <c r="C73" s="55">
        <v>1200</v>
      </c>
      <c r="D73" s="55">
        <v>3132</v>
      </c>
      <c r="E73" s="56">
        <v>0</v>
      </c>
      <c r="F73" s="56">
        <v>0</v>
      </c>
      <c r="G73" s="56">
        <v>0</v>
      </c>
      <c r="H73" s="17">
        <f t="shared" si="7"/>
        <v>5598.36</v>
      </c>
    </row>
    <row r="74" spans="1:8" ht="32" x14ac:dyDescent="0.6">
      <c r="A74" s="49" t="s">
        <v>28</v>
      </c>
      <c r="B74" s="56">
        <v>1660.08</v>
      </c>
      <c r="C74" s="56">
        <v>6200</v>
      </c>
      <c r="D74" s="56">
        <v>3915</v>
      </c>
      <c r="E74" s="56">
        <v>0</v>
      </c>
      <c r="F74" s="56">
        <v>0</v>
      </c>
      <c r="G74" s="56">
        <v>0</v>
      </c>
      <c r="H74" s="17">
        <f t="shared" si="7"/>
        <v>11775.08</v>
      </c>
    </row>
    <row r="75" spans="1:8" ht="28" customHeight="1" x14ac:dyDescent="0.6">
      <c r="A75" s="50" t="s">
        <v>31</v>
      </c>
      <c r="B75" s="56">
        <v>0</v>
      </c>
      <c r="C75" s="56">
        <v>0</v>
      </c>
      <c r="D75" s="56">
        <v>0</v>
      </c>
      <c r="E75" s="56">
        <v>0</v>
      </c>
      <c r="F75" s="57">
        <v>16579.5</v>
      </c>
      <c r="G75" s="56">
        <v>0</v>
      </c>
      <c r="H75" s="17">
        <f t="shared" si="7"/>
        <v>16579.5</v>
      </c>
    </row>
    <row r="76" spans="1:8" ht="22" x14ac:dyDescent="0.6">
      <c r="A76" s="52" t="s">
        <v>32</v>
      </c>
      <c r="B76" s="56">
        <v>0</v>
      </c>
      <c r="C76" s="56">
        <v>0</v>
      </c>
      <c r="D76" s="56">
        <v>0</v>
      </c>
      <c r="E76" s="58">
        <v>900</v>
      </c>
      <c r="F76" s="56">
        <v>0</v>
      </c>
      <c r="G76" s="56">
        <v>0</v>
      </c>
      <c r="H76" s="17">
        <f t="shared" si="7"/>
        <v>900</v>
      </c>
    </row>
    <row r="77" spans="1:8" x14ac:dyDescent="0.6">
      <c r="A77" s="52" t="s">
        <v>34</v>
      </c>
      <c r="B77" s="58">
        <v>1266.3599999999999</v>
      </c>
      <c r="C77" s="58">
        <v>2600</v>
      </c>
      <c r="D77" s="56">
        <v>0</v>
      </c>
      <c r="E77" s="56">
        <v>0</v>
      </c>
      <c r="F77" s="56">
        <v>0</v>
      </c>
      <c r="G77" s="56">
        <v>0</v>
      </c>
      <c r="H77" s="17">
        <f t="shared" si="7"/>
        <v>3866.3599999999997</v>
      </c>
    </row>
    <row r="78" spans="1:8" ht="11.75" thickBot="1" x14ac:dyDescent="0.75">
      <c r="A78" s="51" t="s">
        <v>33</v>
      </c>
      <c r="B78" s="65">
        <v>0</v>
      </c>
      <c r="C78" s="65">
        <v>0</v>
      </c>
      <c r="D78" s="65">
        <v>0</v>
      </c>
      <c r="E78" s="65">
        <v>0</v>
      </c>
      <c r="F78" s="65">
        <v>0</v>
      </c>
      <c r="G78" s="59">
        <v>2000</v>
      </c>
      <c r="H78" s="21">
        <f t="shared" si="7"/>
        <v>2000</v>
      </c>
    </row>
    <row r="79" spans="1:8" ht="15" thickTop="1" thickBot="1" x14ac:dyDescent="0.75">
      <c r="A79" s="47" t="s">
        <v>27</v>
      </c>
      <c r="B79" s="22">
        <f>SUM(B64:B78)</f>
        <v>15590.04</v>
      </c>
      <c r="C79" s="22">
        <f t="shared" ref="C79:H79" si="8">SUM(C64:C78)</f>
        <v>20800</v>
      </c>
      <c r="D79" s="22">
        <f t="shared" si="8"/>
        <v>35235</v>
      </c>
      <c r="E79" s="22">
        <f t="shared" si="8"/>
        <v>900</v>
      </c>
      <c r="F79" s="22">
        <f t="shared" si="8"/>
        <v>16579.5</v>
      </c>
      <c r="G79" s="22">
        <f t="shared" si="8"/>
        <v>2000</v>
      </c>
      <c r="H79" s="23">
        <f t="shared" si="8"/>
        <v>91104.54</v>
      </c>
    </row>
    <row r="80" spans="1:8" ht="11.75" thickTop="1" x14ac:dyDescent="0.6">
      <c r="B80" s="14"/>
    </row>
    <row r="81" spans="2:2" x14ac:dyDescent="0.6">
      <c r="B81" s="14"/>
    </row>
    <row r="82" spans="2:2" x14ac:dyDescent="0.6">
      <c r="B82" s="14"/>
    </row>
  </sheetData>
  <mergeCells count="5">
    <mergeCell ref="A3:F3"/>
    <mergeCell ref="A19:F19"/>
    <mergeCell ref="A51:F51"/>
    <mergeCell ref="A62:G62"/>
    <mergeCell ref="A35:F35"/>
  </mergeCells>
  <pageMargins left="0.7" right="0.7" top="0.75" bottom="0.75" header="0.3" footer="0.3"/>
  <pageSetup scale="86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5215F-03FA-487C-B391-4B571B6D7DB2}">
  <sheetPr>
    <pageSetUpPr fitToPage="1"/>
  </sheetPr>
  <dimension ref="A1:G66"/>
  <sheetViews>
    <sheetView showGridLines="0" tabSelected="1" zoomScale="120" zoomScaleNormal="120" workbookViewId="0"/>
  </sheetViews>
  <sheetFormatPr defaultRowHeight="11" x14ac:dyDescent="0.6"/>
  <cols>
    <col min="1" max="1" width="24.453125" style="14" customWidth="1"/>
    <col min="2" max="2" width="13" style="15" bestFit="1" customWidth="1"/>
    <col min="3" max="3" width="17.36328125" style="14" customWidth="1"/>
    <col min="4" max="4" width="13.26953125" style="14" customWidth="1"/>
    <col min="5" max="5" width="14.1796875" style="14" customWidth="1"/>
    <col min="6" max="6" width="16" style="14" customWidth="1"/>
    <col min="7" max="7" width="10.453125" style="14" bestFit="1" customWidth="1"/>
    <col min="8" max="16384" width="8.7265625" style="14"/>
  </cols>
  <sheetData>
    <row r="1" spans="1:6" ht="15" customHeight="1" x14ac:dyDescent="0.75">
      <c r="A1" s="11" t="s">
        <v>36</v>
      </c>
      <c r="B1" s="12"/>
      <c r="C1" s="13"/>
      <c r="D1" s="13"/>
      <c r="E1" s="13"/>
      <c r="F1" s="13"/>
    </row>
    <row r="3" spans="1:6" ht="12.25" x14ac:dyDescent="0.65">
      <c r="A3" s="88" t="s">
        <v>25</v>
      </c>
      <c r="B3" s="89"/>
      <c r="C3" s="89"/>
      <c r="D3" s="90"/>
    </row>
    <row r="4" spans="1:6" ht="23.5" customHeight="1" x14ac:dyDescent="0.6">
      <c r="A4" s="66" t="s">
        <v>18</v>
      </c>
      <c r="B4" s="67">
        <v>2025</v>
      </c>
      <c r="C4" s="67">
        <v>2026</v>
      </c>
      <c r="D4" s="66" t="s">
        <v>42</v>
      </c>
      <c r="F4" s="80"/>
    </row>
    <row r="5" spans="1:6" ht="24.5" x14ac:dyDescent="0.6">
      <c r="A5" s="68" t="s">
        <v>22</v>
      </c>
      <c r="B5" s="69">
        <f>'2025'!F16</f>
        <v>40672.999999999993</v>
      </c>
      <c r="C5" s="69">
        <f>'2026'!F16</f>
        <v>68558.899999999994</v>
      </c>
      <c r="D5" s="77">
        <f>F27</f>
        <v>74295</v>
      </c>
      <c r="F5" s="76"/>
    </row>
    <row r="6" spans="1:6" ht="12.25" x14ac:dyDescent="0.6">
      <c r="A6" s="68" t="s">
        <v>23</v>
      </c>
      <c r="B6" s="69">
        <f>'2025'!F32</f>
        <v>59584</v>
      </c>
      <c r="C6" s="69">
        <f>'2026'!F32</f>
        <v>38682.79</v>
      </c>
      <c r="D6" s="77">
        <f>F45</f>
        <v>49270</v>
      </c>
      <c r="F6" s="80"/>
    </row>
    <row r="7" spans="1:6" ht="12.25" x14ac:dyDescent="0.6">
      <c r="A7" s="70" t="s">
        <v>19</v>
      </c>
      <c r="B7" s="69"/>
      <c r="C7" s="69">
        <f>'2026'!F48</f>
        <v>15272.204999999998</v>
      </c>
      <c r="D7" s="77">
        <f>F63</f>
        <v>42120</v>
      </c>
      <c r="F7" s="80"/>
    </row>
    <row r="8" spans="1:6" ht="25.25" thickBot="1" x14ac:dyDescent="0.75">
      <c r="A8" s="71" t="s">
        <v>20</v>
      </c>
      <c r="B8" s="72"/>
      <c r="C8" s="72"/>
      <c r="D8" s="78">
        <f>F63</f>
        <v>42120</v>
      </c>
      <c r="E8" s="75"/>
    </row>
    <row r="9" spans="1:6" ht="11.5" customHeight="1" thickTop="1" thickBot="1" x14ac:dyDescent="0.8">
      <c r="A9" s="93" t="s">
        <v>26</v>
      </c>
      <c r="B9" s="93"/>
      <c r="C9" s="94"/>
      <c r="D9" s="79">
        <f>SUM(D5:D8)</f>
        <v>207805</v>
      </c>
      <c r="E9" s="75"/>
    </row>
    <row r="10" spans="1:6" ht="11.75" thickTop="1" x14ac:dyDescent="0.6"/>
    <row r="12" spans="1:6" ht="13.5" x14ac:dyDescent="0.7">
      <c r="A12" s="91" t="s">
        <v>41</v>
      </c>
      <c r="B12" s="91"/>
      <c r="C12" s="91"/>
      <c r="D12" s="91"/>
      <c r="E12" s="91"/>
      <c r="F12" s="91"/>
    </row>
    <row r="13" spans="1:6" ht="36.75" x14ac:dyDescent="0.6">
      <c r="A13" s="20" t="s">
        <v>1</v>
      </c>
      <c r="B13" s="20" t="s">
        <v>2</v>
      </c>
      <c r="C13" s="20" t="s">
        <v>3</v>
      </c>
      <c r="D13" s="20" t="s">
        <v>4</v>
      </c>
      <c r="E13" s="20" t="s">
        <v>5</v>
      </c>
      <c r="F13" s="20" t="s">
        <v>0</v>
      </c>
    </row>
    <row r="14" spans="1:6" s="18" customFormat="1" x14ac:dyDescent="0.6">
      <c r="A14" s="16" t="s">
        <v>6</v>
      </c>
      <c r="B14" s="57">
        <f>65*15</f>
        <v>975</v>
      </c>
      <c r="C14" s="57">
        <v>1800</v>
      </c>
      <c r="D14" s="17">
        <f>210*14</f>
        <v>2940</v>
      </c>
      <c r="E14" s="19">
        <v>0</v>
      </c>
      <c r="F14" s="17">
        <f>SUM(B14:E14)</f>
        <v>5715</v>
      </c>
    </row>
    <row r="15" spans="1:6" s="18" customFormat="1" x14ac:dyDescent="0.6">
      <c r="A15" s="16" t="s">
        <v>7</v>
      </c>
      <c r="B15" s="57">
        <f t="shared" ref="B15:B26" si="0">65*15</f>
        <v>975</v>
      </c>
      <c r="C15" s="57">
        <v>1800</v>
      </c>
      <c r="D15" s="17">
        <f t="shared" ref="D15:D26" si="1">210*14</f>
        <v>2940</v>
      </c>
      <c r="E15" s="19">
        <v>0</v>
      </c>
      <c r="F15" s="17">
        <f>SUM(B15:E15)</f>
        <v>5715</v>
      </c>
    </row>
    <row r="16" spans="1:6" s="18" customFormat="1" x14ac:dyDescent="0.6">
      <c r="A16" s="16" t="s">
        <v>8</v>
      </c>
      <c r="B16" s="57">
        <f t="shared" si="0"/>
        <v>975</v>
      </c>
      <c r="C16" s="57">
        <v>1800</v>
      </c>
      <c r="D16" s="17">
        <f t="shared" si="1"/>
        <v>2940</v>
      </c>
      <c r="E16" s="19">
        <v>0</v>
      </c>
      <c r="F16" s="17">
        <f t="shared" ref="F16:F26" si="2">SUM(B16:E16)</f>
        <v>5715</v>
      </c>
    </row>
    <row r="17" spans="1:6" s="18" customFormat="1" x14ac:dyDescent="0.6">
      <c r="A17" s="16" t="s">
        <v>9</v>
      </c>
      <c r="B17" s="57">
        <f t="shared" si="0"/>
        <v>975</v>
      </c>
      <c r="C17" s="57">
        <v>1800</v>
      </c>
      <c r="D17" s="17">
        <f t="shared" si="1"/>
        <v>2940</v>
      </c>
      <c r="E17" s="19">
        <v>0</v>
      </c>
      <c r="F17" s="17">
        <f>SUM(B17:E17)</f>
        <v>5715</v>
      </c>
    </row>
    <row r="18" spans="1:6" s="18" customFormat="1" x14ac:dyDescent="0.6">
      <c r="A18" s="16" t="s">
        <v>10</v>
      </c>
      <c r="B18" s="57">
        <f t="shared" si="0"/>
        <v>975</v>
      </c>
      <c r="C18" s="57">
        <v>1800</v>
      </c>
      <c r="D18" s="17">
        <f t="shared" si="1"/>
        <v>2940</v>
      </c>
      <c r="E18" s="19">
        <v>0</v>
      </c>
      <c r="F18" s="17">
        <f t="shared" si="2"/>
        <v>5715</v>
      </c>
    </row>
    <row r="19" spans="1:6" s="18" customFormat="1" x14ac:dyDescent="0.6">
      <c r="A19" s="16" t="s">
        <v>39</v>
      </c>
      <c r="B19" s="57">
        <f t="shared" si="0"/>
        <v>975</v>
      </c>
      <c r="C19" s="57">
        <v>1800</v>
      </c>
      <c r="D19" s="17">
        <f t="shared" si="1"/>
        <v>2940</v>
      </c>
      <c r="E19" s="19">
        <v>0</v>
      </c>
      <c r="F19" s="17">
        <f t="shared" si="2"/>
        <v>5715</v>
      </c>
    </row>
    <row r="20" spans="1:6" s="18" customFormat="1" x14ac:dyDescent="0.6">
      <c r="A20" s="16" t="s">
        <v>11</v>
      </c>
      <c r="B20" s="57">
        <f t="shared" si="0"/>
        <v>975</v>
      </c>
      <c r="C20" s="57">
        <v>1800</v>
      </c>
      <c r="D20" s="17">
        <f t="shared" si="1"/>
        <v>2940</v>
      </c>
      <c r="E20" s="19">
        <v>0</v>
      </c>
      <c r="F20" s="17">
        <f t="shared" si="2"/>
        <v>5715</v>
      </c>
    </row>
    <row r="21" spans="1:6" s="18" customFormat="1" x14ac:dyDescent="0.6">
      <c r="A21" s="16" t="s">
        <v>12</v>
      </c>
      <c r="B21" s="57">
        <f t="shared" si="0"/>
        <v>975</v>
      </c>
      <c r="C21" s="57">
        <v>1800</v>
      </c>
      <c r="D21" s="17">
        <f t="shared" si="1"/>
        <v>2940</v>
      </c>
      <c r="E21" s="19">
        <v>0</v>
      </c>
      <c r="F21" s="17">
        <f t="shared" si="2"/>
        <v>5715</v>
      </c>
    </row>
    <row r="22" spans="1:6" s="18" customFormat="1" x14ac:dyDescent="0.6">
      <c r="A22" s="16" t="s">
        <v>13</v>
      </c>
      <c r="B22" s="57">
        <f t="shared" si="0"/>
        <v>975</v>
      </c>
      <c r="C22" s="57">
        <v>1800</v>
      </c>
      <c r="D22" s="17">
        <f t="shared" si="1"/>
        <v>2940</v>
      </c>
      <c r="E22" s="19">
        <v>0</v>
      </c>
      <c r="F22" s="17">
        <f t="shared" si="2"/>
        <v>5715</v>
      </c>
    </row>
    <row r="23" spans="1:6" s="18" customFormat="1" x14ac:dyDescent="0.6">
      <c r="A23" s="16" t="s">
        <v>14</v>
      </c>
      <c r="B23" s="57">
        <f t="shared" si="0"/>
        <v>975</v>
      </c>
      <c r="C23" s="57">
        <v>1800</v>
      </c>
      <c r="D23" s="17">
        <f t="shared" si="1"/>
        <v>2940</v>
      </c>
      <c r="E23" s="19">
        <v>0</v>
      </c>
      <c r="F23" s="17">
        <f t="shared" si="2"/>
        <v>5715</v>
      </c>
    </row>
    <row r="24" spans="1:6" s="18" customFormat="1" x14ac:dyDescent="0.6">
      <c r="A24" s="16" t="s">
        <v>15</v>
      </c>
      <c r="B24" s="57">
        <f t="shared" si="0"/>
        <v>975</v>
      </c>
      <c r="C24" s="57">
        <v>1800</v>
      </c>
      <c r="D24" s="17">
        <f t="shared" si="1"/>
        <v>2940</v>
      </c>
      <c r="E24" s="19">
        <v>0</v>
      </c>
      <c r="F24" s="17">
        <f t="shared" si="2"/>
        <v>5715</v>
      </c>
    </row>
    <row r="25" spans="1:6" s="18" customFormat="1" x14ac:dyDescent="0.6">
      <c r="A25" s="16" t="s">
        <v>16</v>
      </c>
      <c r="B25" s="57">
        <f t="shared" si="0"/>
        <v>975</v>
      </c>
      <c r="C25" s="57">
        <v>1800</v>
      </c>
      <c r="D25" s="17">
        <f t="shared" si="1"/>
        <v>2940</v>
      </c>
      <c r="E25" s="19">
        <v>0</v>
      </c>
      <c r="F25" s="17">
        <f t="shared" si="2"/>
        <v>5715</v>
      </c>
    </row>
    <row r="26" spans="1:6" s="18" customFormat="1" ht="11.75" thickBot="1" x14ac:dyDescent="0.75">
      <c r="A26" s="73" t="s">
        <v>38</v>
      </c>
      <c r="B26" s="57">
        <f t="shared" si="0"/>
        <v>975</v>
      </c>
      <c r="C26" s="57">
        <v>1800</v>
      </c>
      <c r="D26" s="17">
        <f t="shared" si="1"/>
        <v>2940</v>
      </c>
      <c r="E26" s="19">
        <v>0</v>
      </c>
      <c r="F26" s="22">
        <f t="shared" si="2"/>
        <v>5715</v>
      </c>
    </row>
    <row r="27" spans="1:6" s="18" customFormat="1" ht="15" thickTop="1" thickBot="1" x14ac:dyDescent="0.75">
      <c r="A27" s="42" t="s">
        <v>27</v>
      </c>
      <c r="B27" s="29">
        <f>SUM(B14:B26)</f>
        <v>12675</v>
      </c>
      <c r="C27" s="29">
        <f t="shared" ref="C27:E27" si="3">SUM(C14:C26)</f>
        <v>23400</v>
      </c>
      <c r="D27" s="29">
        <f t="shared" si="3"/>
        <v>38220</v>
      </c>
      <c r="E27" s="81">
        <f t="shared" si="3"/>
        <v>0</v>
      </c>
      <c r="F27" s="30">
        <f>SUM(F14:F26)</f>
        <v>74295</v>
      </c>
    </row>
    <row r="28" spans="1:6" s="18" customFormat="1" ht="14.25" thickTop="1" x14ac:dyDescent="0.6">
      <c r="A28" s="46"/>
      <c r="B28" s="27"/>
      <c r="C28" s="27"/>
      <c r="D28" s="27"/>
      <c r="E28" s="27"/>
      <c r="F28" s="28"/>
    </row>
    <row r="29" spans="1:6" s="18" customFormat="1" ht="13.5" x14ac:dyDescent="0.6">
      <c r="A29" s="46"/>
      <c r="B29" s="27"/>
      <c r="C29" s="27"/>
      <c r="D29" s="27"/>
      <c r="E29" s="27"/>
      <c r="F29" s="28"/>
    </row>
    <row r="30" spans="1:6" s="18" customFormat="1" ht="13.5" x14ac:dyDescent="0.7">
      <c r="A30" s="91" t="s">
        <v>40</v>
      </c>
      <c r="B30" s="91"/>
      <c r="C30" s="91"/>
      <c r="D30" s="91"/>
      <c r="E30" s="91"/>
      <c r="F30" s="91"/>
    </row>
    <row r="31" spans="1:6" s="18" customFormat="1" ht="36.75" x14ac:dyDescent="0.6">
      <c r="A31" s="20" t="s">
        <v>1</v>
      </c>
      <c r="B31" s="20" t="s">
        <v>2</v>
      </c>
      <c r="C31" s="20" t="s">
        <v>3</v>
      </c>
      <c r="D31" s="20" t="s">
        <v>4</v>
      </c>
      <c r="E31" s="20" t="s">
        <v>5</v>
      </c>
      <c r="F31" s="20" t="s">
        <v>0</v>
      </c>
    </row>
    <row r="32" spans="1:6" s="18" customFormat="1" x14ac:dyDescent="0.6">
      <c r="A32" s="16" t="s">
        <v>6</v>
      </c>
      <c r="B32" s="57">
        <f>65*8</f>
        <v>520</v>
      </c>
      <c r="C32" s="57">
        <v>1800</v>
      </c>
      <c r="D32" s="17">
        <f>210*7</f>
        <v>1470</v>
      </c>
      <c r="E32" s="19">
        <v>0</v>
      </c>
      <c r="F32" s="17">
        <f>SUM(B32:E32)</f>
        <v>3790</v>
      </c>
    </row>
    <row r="33" spans="1:7" s="18" customFormat="1" x14ac:dyDescent="0.6">
      <c r="A33" s="16" t="s">
        <v>7</v>
      </c>
      <c r="B33" s="57">
        <f t="shared" ref="B33:B44" si="4">65*8</f>
        <v>520</v>
      </c>
      <c r="C33" s="57">
        <v>1800</v>
      </c>
      <c r="D33" s="17">
        <f t="shared" ref="D33:D44" si="5">210*7</f>
        <v>1470</v>
      </c>
      <c r="E33" s="19">
        <v>0</v>
      </c>
      <c r="F33" s="17">
        <f t="shared" ref="F33:F44" si="6">SUM(B33:E33)</f>
        <v>3790</v>
      </c>
    </row>
    <row r="34" spans="1:7" s="18" customFormat="1" x14ac:dyDescent="0.6">
      <c r="A34" s="16" t="s">
        <v>8</v>
      </c>
      <c r="B34" s="57">
        <f t="shared" si="4"/>
        <v>520</v>
      </c>
      <c r="C34" s="57">
        <v>1800</v>
      </c>
      <c r="D34" s="17">
        <f t="shared" si="5"/>
        <v>1470</v>
      </c>
      <c r="E34" s="19">
        <v>0</v>
      </c>
      <c r="F34" s="17">
        <f t="shared" si="6"/>
        <v>3790</v>
      </c>
    </row>
    <row r="35" spans="1:7" s="18" customFormat="1" x14ac:dyDescent="0.6">
      <c r="A35" s="16" t="s">
        <v>9</v>
      </c>
      <c r="B35" s="57">
        <f t="shared" si="4"/>
        <v>520</v>
      </c>
      <c r="C35" s="57">
        <v>1800</v>
      </c>
      <c r="D35" s="17">
        <f t="shared" si="5"/>
        <v>1470</v>
      </c>
      <c r="E35" s="19">
        <v>0</v>
      </c>
      <c r="F35" s="17">
        <f t="shared" si="6"/>
        <v>3790</v>
      </c>
    </row>
    <row r="36" spans="1:7" s="18" customFormat="1" x14ac:dyDescent="0.6">
      <c r="A36" s="16" t="s">
        <v>10</v>
      </c>
      <c r="B36" s="57">
        <f t="shared" si="4"/>
        <v>520</v>
      </c>
      <c r="C36" s="57">
        <v>1800</v>
      </c>
      <c r="D36" s="17">
        <f t="shared" si="5"/>
        <v>1470</v>
      </c>
      <c r="E36" s="19">
        <v>0</v>
      </c>
      <c r="F36" s="17">
        <f t="shared" si="6"/>
        <v>3790</v>
      </c>
    </row>
    <row r="37" spans="1:7" s="18" customFormat="1" x14ac:dyDescent="0.6">
      <c r="A37" s="16" t="s">
        <v>39</v>
      </c>
      <c r="B37" s="57">
        <f t="shared" si="4"/>
        <v>520</v>
      </c>
      <c r="C37" s="57">
        <v>1800</v>
      </c>
      <c r="D37" s="17">
        <f t="shared" si="5"/>
        <v>1470</v>
      </c>
      <c r="E37" s="19">
        <v>0</v>
      </c>
      <c r="F37" s="17">
        <f t="shared" si="6"/>
        <v>3790</v>
      </c>
    </row>
    <row r="38" spans="1:7" s="18" customFormat="1" x14ac:dyDescent="0.6">
      <c r="A38" s="16" t="s">
        <v>11</v>
      </c>
      <c r="B38" s="57">
        <f t="shared" si="4"/>
        <v>520</v>
      </c>
      <c r="C38" s="57">
        <v>1800</v>
      </c>
      <c r="D38" s="17">
        <f t="shared" si="5"/>
        <v>1470</v>
      </c>
      <c r="E38" s="19">
        <v>0</v>
      </c>
      <c r="F38" s="17">
        <f t="shared" si="6"/>
        <v>3790</v>
      </c>
    </row>
    <row r="39" spans="1:7" s="18" customFormat="1" x14ac:dyDescent="0.6">
      <c r="A39" s="16" t="s">
        <v>12</v>
      </c>
      <c r="B39" s="57">
        <f t="shared" si="4"/>
        <v>520</v>
      </c>
      <c r="C39" s="57">
        <v>1800</v>
      </c>
      <c r="D39" s="17">
        <f t="shared" si="5"/>
        <v>1470</v>
      </c>
      <c r="E39" s="19">
        <v>0</v>
      </c>
      <c r="F39" s="17">
        <f t="shared" si="6"/>
        <v>3790</v>
      </c>
    </row>
    <row r="40" spans="1:7" s="18" customFormat="1" x14ac:dyDescent="0.6">
      <c r="A40" s="16" t="s">
        <v>13</v>
      </c>
      <c r="B40" s="57">
        <f t="shared" si="4"/>
        <v>520</v>
      </c>
      <c r="C40" s="57">
        <v>1800</v>
      </c>
      <c r="D40" s="17">
        <f t="shared" si="5"/>
        <v>1470</v>
      </c>
      <c r="E40" s="19">
        <v>0</v>
      </c>
      <c r="F40" s="17">
        <f t="shared" si="6"/>
        <v>3790</v>
      </c>
    </row>
    <row r="41" spans="1:7" s="18" customFormat="1" x14ac:dyDescent="0.6">
      <c r="A41" s="16" t="s">
        <v>14</v>
      </c>
      <c r="B41" s="57">
        <f t="shared" si="4"/>
        <v>520</v>
      </c>
      <c r="C41" s="57">
        <v>1800</v>
      </c>
      <c r="D41" s="17">
        <f t="shared" si="5"/>
        <v>1470</v>
      </c>
      <c r="E41" s="19">
        <v>0</v>
      </c>
      <c r="F41" s="17">
        <f t="shared" si="6"/>
        <v>3790</v>
      </c>
    </row>
    <row r="42" spans="1:7" s="18" customFormat="1" x14ac:dyDescent="0.6">
      <c r="A42" s="16" t="s">
        <v>15</v>
      </c>
      <c r="B42" s="57">
        <f t="shared" si="4"/>
        <v>520</v>
      </c>
      <c r="C42" s="57">
        <v>1800</v>
      </c>
      <c r="D42" s="17">
        <f t="shared" si="5"/>
        <v>1470</v>
      </c>
      <c r="E42" s="19">
        <v>0</v>
      </c>
      <c r="F42" s="17">
        <f t="shared" si="6"/>
        <v>3790</v>
      </c>
    </row>
    <row r="43" spans="1:7" s="18" customFormat="1" x14ac:dyDescent="0.6">
      <c r="A43" s="16" t="s">
        <v>16</v>
      </c>
      <c r="B43" s="57">
        <f t="shared" si="4"/>
        <v>520</v>
      </c>
      <c r="C43" s="57">
        <v>1800</v>
      </c>
      <c r="D43" s="17">
        <f t="shared" si="5"/>
        <v>1470</v>
      </c>
      <c r="E43" s="19">
        <v>0</v>
      </c>
      <c r="F43" s="17">
        <f t="shared" si="6"/>
        <v>3790</v>
      </c>
    </row>
    <row r="44" spans="1:7" s="18" customFormat="1" ht="11.75" thickBot="1" x14ac:dyDescent="0.75">
      <c r="A44" s="73" t="s">
        <v>38</v>
      </c>
      <c r="B44" s="57">
        <f t="shared" si="4"/>
        <v>520</v>
      </c>
      <c r="C44" s="57">
        <v>1800</v>
      </c>
      <c r="D44" s="17">
        <f t="shared" si="5"/>
        <v>1470</v>
      </c>
      <c r="E44" s="19">
        <v>0</v>
      </c>
      <c r="F44" s="17">
        <f t="shared" si="6"/>
        <v>3790</v>
      </c>
    </row>
    <row r="45" spans="1:7" s="18" customFormat="1" ht="15" thickTop="1" thickBot="1" x14ac:dyDescent="0.75">
      <c r="A45" s="42" t="s">
        <v>27</v>
      </c>
      <c r="B45" s="29">
        <f>SUM(B32:B44)</f>
        <v>6760</v>
      </c>
      <c r="C45" s="29">
        <f t="shared" ref="C45:E45" si="7">SUM(C32:C44)</f>
        <v>23400</v>
      </c>
      <c r="D45" s="29">
        <f t="shared" si="7"/>
        <v>19110</v>
      </c>
      <c r="E45" s="81">
        <f t="shared" si="7"/>
        <v>0</v>
      </c>
      <c r="F45" s="30">
        <f>SUM(F32:F44)</f>
        <v>49270</v>
      </c>
    </row>
    <row r="46" spans="1:7" s="18" customFormat="1" ht="14.25" thickTop="1" x14ac:dyDescent="0.6">
      <c r="A46" s="46"/>
      <c r="B46" s="27"/>
      <c r="C46" s="27"/>
      <c r="D46" s="27"/>
      <c r="E46" s="27"/>
      <c r="F46" s="28"/>
    </row>
    <row r="47" spans="1:7" s="18" customFormat="1" ht="13.5" x14ac:dyDescent="0.6">
      <c r="A47" s="46"/>
      <c r="B47" s="27"/>
      <c r="C47" s="27"/>
      <c r="D47" s="27"/>
      <c r="E47" s="27"/>
      <c r="F47" s="28"/>
    </row>
    <row r="48" spans="1:7" s="18" customFormat="1" ht="13.5" x14ac:dyDescent="0.7">
      <c r="A48" s="92" t="s">
        <v>37</v>
      </c>
      <c r="B48" s="92"/>
      <c r="C48" s="92"/>
      <c r="D48" s="92"/>
      <c r="E48" s="92"/>
      <c r="F48" s="92"/>
      <c r="G48" s="28"/>
    </row>
    <row r="49" spans="1:7" s="18" customFormat="1" ht="36.75" x14ac:dyDescent="0.6">
      <c r="A49" s="20" t="s">
        <v>1</v>
      </c>
      <c r="B49" s="20" t="s">
        <v>2</v>
      </c>
      <c r="C49" s="20" t="s">
        <v>3</v>
      </c>
      <c r="D49" s="20" t="s">
        <v>4</v>
      </c>
      <c r="E49" s="20" t="s">
        <v>5</v>
      </c>
      <c r="F49" s="20" t="s">
        <v>0</v>
      </c>
      <c r="G49" s="27"/>
    </row>
    <row r="50" spans="1:7" s="18" customFormat="1" x14ac:dyDescent="0.6">
      <c r="A50" s="16" t="s">
        <v>6</v>
      </c>
      <c r="B50" s="19">
        <f>65*6</f>
        <v>390</v>
      </c>
      <c r="C50" s="19">
        <v>1800</v>
      </c>
      <c r="D50" s="19">
        <f>210*5</f>
        <v>1050</v>
      </c>
      <c r="E50" s="19">
        <v>0</v>
      </c>
      <c r="F50" s="19">
        <f>SUM(B50:E50)</f>
        <v>3240</v>
      </c>
    </row>
    <row r="51" spans="1:7" s="18" customFormat="1" x14ac:dyDescent="0.6">
      <c r="A51" s="16" t="s">
        <v>7</v>
      </c>
      <c r="B51" s="19">
        <f t="shared" ref="B51:B62" si="8">65*6</f>
        <v>390</v>
      </c>
      <c r="C51" s="19">
        <v>1800</v>
      </c>
      <c r="D51" s="19">
        <f t="shared" ref="D51:D62" si="9">210*5</f>
        <v>1050</v>
      </c>
      <c r="E51" s="19">
        <v>0</v>
      </c>
      <c r="F51" s="19">
        <f t="shared" ref="F51:F62" si="10">SUM(B51:E51)</f>
        <v>3240</v>
      </c>
    </row>
    <row r="52" spans="1:7" s="18" customFormat="1" x14ac:dyDescent="0.6">
      <c r="A52" s="16" t="s">
        <v>8</v>
      </c>
      <c r="B52" s="19">
        <f t="shared" si="8"/>
        <v>390</v>
      </c>
      <c r="C52" s="19">
        <v>1800</v>
      </c>
      <c r="D52" s="19">
        <f t="shared" si="9"/>
        <v>1050</v>
      </c>
      <c r="E52" s="19">
        <v>0</v>
      </c>
      <c r="F52" s="19">
        <f t="shared" si="10"/>
        <v>3240</v>
      </c>
    </row>
    <row r="53" spans="1:7" s="18" customFormat="1" x14ac:dyDescent="0.6">
      <c r="A53" s="16" t="s">
        <v>9</v>
      </c>
      <c r="B53" s="19">
        <f t="shared" si="8"/>
        <v>390</v>
      </c>
      <c r="C53" s="19">
        <v>1800</v>
      </c>
      <c r="D53" s="19">
        <f t="shared" si="9"/>
        <v>1050</v>
      </c>
      <c r="E53" s="19">
        <v>0</v>
      </c>
      <c r="F53" s="19">
        <f t="shared" si="10"/>
        <v>3240</v>
      </c>
    </row>
    <row r="54" spans="1:7" s="18" customFormat="1" x14ac:dyDescent="0.6">
      <c r="A54" s="16" t="s">
        <v>10</v>
      </c>
      <c r="B54" s="19">
        <f t="shared" si="8"/>
        <v>390</v>
      </c>
      <c r="C54" s="19">
        <v>1800</v>
      </c>
      <c r="D54" s="19">
        <f t="shared" si="9"/>
        <v>1050</v>
      </c>
      <c r="E54" s="19">
        <v>0</v>
      </c>
      <c r="F54" s="19">
        <f t="shared" si="10"/>
        <v>3240</v>
      </c>
    </row>
    <row r="55" spans="1:7" s="18" customFormat="1" x14ac:dyDescent="0.6">
      <c r="A55" s="16" t="s">
        <v>39</v>
      </c>
      <c r="B55" s="19">
        <f t="shared" si="8"/>
        <v>390</v>
      </c>
      <c r="C55" s="19">
        <v>1800</v>
      </c>
      <c r="D55" s="19">
        <f t="shared" si="9"/>
        <v>1050</v>
      </c>
      <c r="E55" s="19">
        <v>0</v>
      </c>
      <c r="F55" s="19">
        <f t="shared" si="10"/>
        <v>3240</v>
      </c>
    </row>
    <row r="56" spans="1:7" s="18" customFormat="1" x14ac:dyDescent="0.6">
      <c r="A56" s="16" t="s">
        <v>11</v>
      </c>
      <c r="B56" s="19">
        <f t="shared" si="8"/>
        <v>390</v>
      </c>
      <c r="C56" s="19">
        <v>1800</v>
      </c>
      <c r="D56" s="19">
        <f t="shared" si="9"/>
        <v>1050</v>
      </c>
      <c r="E56" s="19">
        <v>0</v>
      </c>
      <c r="F56" s="19">
        <f t="shared" si="10"/>
        <v>3240</v>
      </c>
    </row>
    <row r="57" spans="1:7" s="18" customFormat="1" x14ac:dyDescent="0.6">
      <c r="A57" s="16" t="s">
        <v>12</v>
      </c>
      <c r="B57" s="19">
        <f t="shared" si="8"/>
        <v>390</v>
      </c>
      <c r="C57" s="19">
        <v>1800</v>
      </c>
      <c r="D57" s="19">
        <f t="shared" si="9"/>
        <v>1050</v>
      </c>
      <c r="E57" s="19">
        <v>0</v>
      </c>
      <c r="F57" s="19">
        <f t="shared" si="10"/>
        <v>3240</v>
      </c>
    </row>
    <row r="58" spans="1:7" s="18" customFormat="1" x14ac:dyDescent="0.6">
      <c r="A58" s="16" t="s">
        <v>15</v>
      </c>
      <c r="B58" s="19">
        <f t="shared" si="8"/>
        <v>390</v>
      </c>
      <c r="C58" s="19">
        <v>1800</v>
      </c>
      <c r="D58" s="19">
        <f t="shared" si="9"/>
        <v>1050</v>
      </c>
      <c r="E58" s="19">
        <v>0</v>
      </c>
      <c r="F58" s="19">
        <f t="shared" si="10"/>
        <v>3240</v>
      </c>
    </row>
    <row r="59" spans="1:7" s="18" customFormat="1" x14ac:dyDescent="0.6">
      <c r="A59" s="16" t="s">
        <v>13</v>
      </c>
      <c r="B59" s="19">
        <f t="shared" si="8"/>
        <v>390</v>
      </c>
      <c r="C59" s="19">
        <v>1800</v>
      </c>
      <c r="D59" s="19">
        <f t="shared" si="9"/>
        <v>1050</v>
      </c>
      <c r="E59" s="19">
        <v>0</v>
      </c>
      <c r="F59" s="19">
        <f t="shared" si="10"/>
        <v>3240</v>
      </c>
    </row>
    <row r="60" spans="1:7" s="18" customFormat="1" x14ac:dyDescent="0.6">
      <c r="A60" s="16" t="s">
        <v>14</v>
      </c>
      <c r="B60" s="19">
        <f t="shared" si="8"/>
        <v>390</v>
      </c>
      <c r="C60" s="19">
        <v>1800</v>
      </c>
      <c r="D60" s="19">
        <f t="shared" si="9"/>
        <v>1050</v>
      </c>
      <c r="E60" s="19">
        <v>0</v>
      </c>
      <c r="F60" s="19">
        <f t="shared" si="10"/>
        <v>3240</v>
      </c>
    </row>
    <row r="61" spans="1:7" s="18" customFormat="1" x14ac:dyDescent="0.6">
      <c r="A61" s="16" t="s">
        <v>16</v>
      </c>
      <c r="B61" s="19">
        <f t="shared" si="8"/>
        <v>390</v>
      </c>
      <c r="C61" s="19">
        <v>1800</v>
      </c>
      <c r="D61" s="19">
        <f t="shared" si="9"/>
        <v>1050</v>
      </c>
      <c r="E61" s="19">
        <v>0</v>
      </c>
      <c r="F61" s="19">
        <f t="shared" si="10"/>
        <v>3240</v>
      </c>
    </row>
    <row r="62" spans="1:7" s="18" customFormat="1" ht="11.75" thickBot="1" x14ac:dyDescent="0.75">
      <c r="A62" s="74" t="s">
        <v>38</v>
      </c>
      <c r="B62" s="31">
        <f t="shared" si="8"/>
        <v>390</v>
      </c>
      <c r="C62" s="31">
        <v>1800</v>
      </c>
      <c r="D62" s="31">
        <f t="shared" si="9"/>
        <v>1050</v>
      </c>
      <c r="E62" s="31">
        <v>0</v>
      </c>
      <c r="F62" s="31">
        <f t="shared" si="10"/>
        <v>3240</v>
      </c>
    </row>
    <row r="63" spans="1:7" s="18" customFormat="1" ht="15" thickTop="1" thickBot="1" x14ac:dyDescent="0.75">
      <c r="A63" s="42" t="s">
        <v>27</v>
      </c>
      <c r="B63" s="32">
        <f>SUM(B50:B62)</f>
        <v>5070</v>
      </c>
      <c r="C63" s="32">
        <f>SUM(C50:C62)</f>
        <v>23400</v>
      </c>
      <c r="D63" s="32">
        <f t="shared" ref="D63:E63" si="11">SUM(D50:D62)</f>
        <v>13650</v>
      </c>
      <c r="E63" s="32">
        <f t="shared" si="11"/>
        <v>0</v>
      </c>
      <c r="F63" s="33">
        <f>SUM(F50:F62)</f>
        <v>42120</v>
      </c>
    </row>
    <row r="64" spans="1:7" s="18" customFormat="1" ht="14.25" thickTop="1" x14ac:dyDescent="0.6">
      <c r="A64" s="25"/>
      <c r="B64" s="34"/>
      <c r="C64" s="34"/>
      <c r="D64" s="34"/>
      <c r="E64" s="34"/>
      <c r="F64" s="35"/>
    </row>
    <row r="66" spans="4:4" x14ac:dyDescent="0.6">
      <c r="D66" s="28"/>
    </row>
  </sheetData>
  <mergeCells count="5">
    <mergeCell ref="A3:D3"/>
    <mergeCell ref="A12:F12"/>
    <mergeCell ref="A48:F48"/>
    <mergeCell ref="A30:F30"/>
    <mergeCell ref="A9:C9"/>
  </mergeCells>
  <pageMargins left="0.7" right="0.7" top="0.75" bottom="0.75" header="0.3" footer="0.3"/>
  <pageSetup scale="92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Authors xmlns="2f9a0a03-ecdf-493f-938f-2a7b1e29fade">IATTC</DocAuthors>
    <EventID xmlns="2f9a0a03-ecdf-493f-938f-2a7b1e29fade">IATTC-104</EventID>
    <DocRelDocs xmlns="2f9a0a03-ecdf-493f-938f-2a7b1e29fade" xsi:nil="true"/>
    <DocRevStatus xmlns="2f9a0a03-ecdf-493f-938f-2a7b1e29fade">None</DocRevStatus>
    <DocAgnItem xmlns="2f9a0a03-ecdf-493f-938f-2a7b1e29fade" xsi:nil="true"/>
    <DocYear xmlns="2f9a0a03-ecdf-493f-938f-2a7b1e29fade">2026</DocYear>
    <DocCountryList xmlns="2f9a0a03-ecdf-493f-938f-2a7b1e29fade" xsi:nil="true"/>
    <DocPosted xmlns="2f9a0a03-ecdf-493f-938f-2a7b1e29fade">2026-09-02T07:00:00+00:00</DocPosted>
    <DocLanguage xmlns="2f9a0a03-ecdf-493f-938f-2a7b1e29fade">EN</DocLanguage>
    <DocKeywords xmlns="2f9a0a03-ecdf-493f-938f-2a7b1e29fade" xsi:nil="true"/>
    <LinkExternal xmlns="2f9a0a03-ecdf-493f-938f-2a7b1e29fade" xsi:nil="true"/>
    <DocTransIDES xmlns="2f9a0a03-ecdf-493f-938f-2a7b1e29fade" xsi:nil="true"/>
    <DocRevDate xmlns="2f9a0a03-ecdf-493f-938f-2a7b1e29fade" xsi:nil="true"/>
    <MeetingID xmlns="2f9a0a03-ecdf-493f-938f-2a7b1e29fade">CAF-13</MeetingID>
    <DocCategoryMtg xmlns="2f9a0a03-ecdf-493f-938f-2a7b1e29fade">Meeting</DocCategoryMtg>
    <DocSeries xmlns="2f9a0a03-ecdf-493f-938f-2a7b1e29fade" xsi:nil="true"/>
    <DocID xmlns="2f9a0a03-ecdf-493f-938f-2a7b1e29fade">CAF-13-01-33</Doc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ATTC Web Site Meeting Document" ma:contentTypeID="0x01010031245D1235B9814CA8F844D2233968170006B954A1A73A84478BBEC4C76D62248D" ma:contentTypeVersion="37" ma:contentTypeDescription="Meeting document on public web site" ma:contentTypeScope="" ma:versionID="8f033fe007d136cf57b7c6b21d0c00ad">
  <xsd:schema xmlns:xsd="http://www.w3.org/2001/XMLSchema" xmlns:xs="http://www.w3.org/2001/XMLSchema" xmlns:p="http://schemas.microsoft.com/office/2006/metadata/properties" xmlns:ns1="2f9a0a03-ecdf-493f-938f-2a7b1e29fade" xmlns:ns3="0d897983-41d9-40d1-8f1e-01243a695a20" xmlns:ns4="9e96531b-c886-4b91-8ea5-f36f964c4b6e" targetNamespace="http://schemas.microsoft.com/office/2006/metadata/properties" ma:root="true" ma:fieldsID="a8b6f16be7583e1d4db7159022d78381" ns1:_="" ns3:_="" ns4:_="">
    <xsd:import namespace="2f9a0a03-ecdf-493f-938f-2a7b1e29fade"/>
    <xsd:import namespace="0d897983-41d9-40d1-8f1e-01243a695a20"/>
    <xsd:import namespace="9e96531b-c886-4b91-8ea5-f36f964c4b6e"/>
    <xsd:element name="properties">
      <xsd:complexType>
        <xsd:sequence>
          <xsd:element name="documentManagement">
            <xsd:complexType>
              <xsd:all>
                <xsd:element ref="ns1:DocAgnItem" minOccurs="0"/>
                <xsd:element ref="ns1:DocAuthors" minOccurs="0"/>
                <xsd:element ref="ns1:DocCategoryMtg"/>
                <xsd:element ref="ns1:DocCountryList" minOccurs="0"/>
                <xsd:element ref="ns1:DocID"/>
                <xsd:element ref="ns1:DocKeywords" minOccurs="0"/>
                <xsd:element ref="ns1:DocLanguage"/>
                <xsd:element ref="ns1:DocPosted" minOccurs="0"/>
                <xsd:element ref="ns1:DocRelDocs" minOccurs="0"/>
                <xsd:element ref="ns1:DocRevDate" minOccurs="0"/>
                <xsd:element ref="ns1:DocRevStatus"/>
                <xsd:element ref="ns1:DocSeries" minOccurs="0"/>
                <xsd:element ref="ns1:DocTransIDES" minOccurs="0"/>
                <xsd:element ref="ns1:DocYear"/>
                <xsd:element ref="ns1:EventID"/>
                <xsd:element ref="ns1:MeetingID"/>
                <xsd:element ref="ns3:MediaServiceMetadata" minOccurs="0"/>
                <xsd:element ref="ns3:MediaServiceFastMetadata" minOccurs="0"/>
                <xsd:element ref="ns1:LinkExternal" minOccurs="0"/>
                <xsd:element ref="ns4:MediaServiceAutoKeyPoints" minOccurs="0"/>
                <xsd:element ref="ns4:MediaServiceKeyPoints" minOccurs="0"/>
                <xsd:element ref="ns4:MediaServiceSearchProperties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9a0a03-ecdf-493f-938f-2a7b1e29fade" elementFormDefault="qualified">
    <xsd:import namespace="http://schemas.microsoft.com/office/2006/documentManagement/types"/>
    <xsd:import namespace="http://schemas.microsoft.com/office/infopath/2007/PartnerControls"/>
    <xsd:element name="DocAgnItem" ma:index="0" nillable="true" ma:displayName="DocAgnItems" ma:description="Document agenda items list" ma:internalName="DocAgnItem" ma:readOnly="false">
      <xsd:simpleType>
        <xsd:restriction base="dms:Text">
          <xsd:maxLength value="255"/>
        </xsd:restriction>
      </xsd:simpleType>
    </xsd:element>
    <xsd:element name="DocAuthors" ma:index="1" nillable="true" ma:displayName="DocAuthors" ma:description="Document authors" ma:internalName="DocAuthors">
      <xsd:simpleType>
        <xsd:restriction base="dms:Text">
          <xsd:maxLength value="255"/>
        </xsd:restriction>
      </xsd:simpleType>
    </xsd:element>
    <xsd:element name="DocCategoryMtg" ma:index="2" ma:displayName="DocCategory" ma:default="Meeting" ma:description="Meeting document category" ma:format="Dropdown" ma:internalName="DocCategoryMtg">
      <xsd:simpleType>
        <xsd:restriction base="dms:Choice">
          <xsd:enumeration value="Agenda"/>
          <xsd:enumeration value="Informational"/>
          <xsd:enumeration value="Meeting"/>
          <xsd:enumeration value="Minutes"/>
          <xsd:enumeration value="Miscellaneous"/>
          <xsd:enumeration value="National"/>
          <xsd:enumeration value="Notice"/>
          <xsd:enumeration value="Presentation"/>
          <xsd:enumeration value="Proposal"/>
          <xsd:enumeration value="Report"/>
          <xsd:enumeration value="Scientific"/>
          <xsd:enumeration value="Recommendation"/>
        </xsd:restriction>
      </xsd:simpleType>
    </xsd:element>
    <xsd:element name="DocCountryList" ma:index="3" nillable="true" ma:displayName="DocCountryList" ma:description="Document country list" ma:internalName="DocCountryList" ma:readOnly="false">
      <xsd:simpleType>
        <xsd:restriction base="dms:Text">
          <xsd:maxLength value="255"/>
        </xsd:restriction>
      </xsd:simpleType>
    </xsd:element>
    <xsd:element name="DocID" ma:index="4" ma:displayName="DocID" ma:description="Document ID" ma:indexed="true" ma:internalName="DocID" ma:readOnly="false">
      <xsd:simpleType>
        <xsd:restriction base="dms:Text">
          <xsd:maxLength value="255"/>
        </xsd:restriction>
      </xsd:simpleType>
    </xsd:element>
    <xsd:element name="DocKeywords" ma:index="5" nillable="true" ma:displayName="DocKeywords" ma:description="Document keywords" ma:internalName="DocKeywords" ma:readOnly="false">
      <xsd:simpleType>
        <xsd:restriction base="dms:Text">
          <xsd:maxLength value="255"/>
        </xsd:restriction>
      </xsd:simpleType>
    </xsd:element>
    <xsd:element name="DocLanguage" ma:index="6" ma:displayName="DocLanguage" ma:default="EN" ma:description="Document language code" ma:format="Dropdown" ma:indexed="true" ma:internalName="DocLanguage">
      <xsd:simpleType>
        <xsd:restriction base="dms:Choice">
          <xsd:enumeration value="EN"/>
          <xsd:enumeration value="ES"/>
        </xsd:restriction>
      </xsd:simpleType>
    </xsd:element>
    <xsd:element name="DocPosted" ma:index="7" nillable="true" ma:displayName="DocPosted" ma:description="Document posted date" ma:format="DateOnly" ma:indexed="true" ma:internalName="DocPosted" ma:readOnly="false">
      <xsd:simpleType>
        <xsd:restriction base="dms:DateTime"/>
      </xsd:simpleType>
    </xsd:element>
    <xsd:element name="DocRelDocs" ma:index="8" nillable="true" ma:displayName="DocRelDocs" ma:description="Related document IDs list" ma:internalName="DocRelDocs" ma:readOnly="false">
      <xsd:simpleType>
        <xsd:restriction base="dms:Text">
          <xsd:maxLength value="255"/>
        </xsd:restriction>
      </xsd:simpleType>
    </xsd:element>
    <xsd:element name="DocRevDate" ma:index="9" nillable="true" ma:displayName="DocRevDate" ma:description="Document revised date" ma:format="DateOnly" ma:internalName="DocRevDate" ma:readOnly="false">
      <xsd:simpleType>
        <xsd:restriction base="dms:DateTime"/>
      </xsd:simpleType>
    </xsd:element>
    <xsd:element name="DocRevStatus" ma:index="10" ma:displayName="DocRevStatus" ma:default="None" ma:description="Document revision status" ma:format="Dropdown" ma:indexed="true" ma:internalName="DocRevStatus" ma:readOnly="false">
      <xsd:simpleType>
        <xsd:restriction base="dms:Choice">
          <xsd:enumeration value="Amendment"/>
          <xsd:enumeration value="Amends and replaces"/>
          <xsd:enumeration value="Corrected"/>
          <xsd:enumeration value="Draft"/>
          <xsd:enumeration value="InformationOnly"/>
          <xsd:enumeration value="None"/>
          <xsd:enumeration value="Revision"/>
          <xsd:enumeration value="Supplements"/>
        </xsd:restriction>
      </xsd:simpleType>
    </xsd:element>
    <xsd:element name="DocSeries" ma:index="11" nillable="true" ma:displayName="DocSeries" ma:description="Document series" ma:indexed="true" ma:internalName="DocSeries" ma:readOnly="false">
      <xsd:simpleType>
        <xsd:restriction base="dms:Text">
          <xsd:maxLength value="255"/>
        </xsd:restriction>
      </xsd:simpleType>
    </xsd:element>
    <xsd:element name="DocTransIDES" ma:index="12" nillable="true" ma:displayName="DocTransIDES" ma:description="DocID of document translation to Spanish" ma:internalName="DocTransIDES" ma:readOnly="false">
      <xsd:simpleType>
        <xsd:restriction base="dms:Text">
          <xsd:maxLength value="255"/>
        </xsd:restriction>
      </xsd:simpleType>
    </xsd:element>
    <xsd:element name="DocYear" ma:index="13" ma:displayName="DocYear" ma:description="Document year" ma:indexed="true" ma:internalName="DocYear" ma:readOnly="false">
      <xsd:simpleType>
        <xsd:restriction base="dms:Text">
          <xsd:maxLength value="255"/>
        </xsd:restriction>
      </xsd:simpleType>
    </xsd:element>
    <xsd:element name="EventID" ma:index="14" ma:displayName="EventID" ma:description="Event ID" ma:internalName="EventID" ma:readOnly="false">
      <xsd:simpleType>
        <xsd:restriction base="dms:Text">
          <xsd:maxLength value="255"/>
        </xsd:restriction>
      </xsd:simpleType>
    </xsd:element>
    <xsd:element name="MeetingID" ma:index="15" ma:displayName="MeetingID" ma:description="Meeting ID" ma:indexed="true" ma:internalName="MeetingID" ma:readOnly="false">
      <xsd:simpleType>
        <xsd:restriction base="dms:Text">
          <xsd:maxLength value="255"/>
        </xsd:restriction>
      </xsd:simpleType>
    </xsd:element>
    <xsd:element name="LinkExternal" ma:index="26" nillable="true" ma:displayName="LinkExternal" ma:description="Field for entering YouTube link for example or any other external URL (Max 255 characters)" ma:internalName="LinkExternal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897983-41d9-40d1-8f1e-01243a695a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5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96531b-c886-4b91-8ea5-f36f964c4b6e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2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index="1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4A2BC75-04A9-438A-9060-9DB0A236C413}">
  <ds:schemaRefs>
    <ds:schemaRef ds:uri="http://schemas.microsoft.com/office/2006/documentManagement/types"/>
    <ds:schemaRef ds:uri="e87fb89d-931f-4df3-8581-707ef48db7c5"/>
    <ds:schemaRef ds:uri="http://schemas.microsoft.com/office/2006/metadata/properties"/>
    <ds:schemaRef ds:uri="http://purl.org/dc/dcmitype/"/>
    <ds:schemaRef ds:uri="http://purl.org/dc/elements/1.1/"/>
    <ds:schemaRef ds:uri="4c186bfd-382e-408c-9e23-124d6729f7a4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4DB49F9-B934-40A8-A3CD-B56C866CE66E}"/>
</file>

<file path=customXml/itemProps3.xml><?xml version="1.0" encoding="utf-8"?>
<ds:datastoreItem xmlns:ds="http://schemas.openxmlformats.org/officeDocument/2006/customXml" ds:itemID="{A550CFCC-B9FA-4AA2-A33E-1531DEC601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2025</vt:lpstr>
      <vt:lpstr>2026</vt:lpstr>
      <vt:lpstr>2027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Capacity Building Fund 2025-2027</dc:title>
  <dc:creator>Marisol Aguilar</dc:creator>
  <cp:lastModifiedBy>Barbara Cullingford</cp:lastModifiedBy>
  <cp:lastPrinted>2026-08-28T15:26:38Z</cp:lastPrinted>
  <dcterms:created xsi:type="dcterms:W3CDTF">2026-08-27T22:36:14Z</dcterms:created>
  <dcterms:modified xsi:type="dcterms:W3CDTF">2026-09-02T09:24:03Z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0x01010031245D1235B9814CA8F844D2233968170006B954A1A73A84478BBEC4C76D62248D</vt:lpwstr>
  </property>
  <property fmtid="{D5CDD505-2E9C-101B-9397-08002B2CF9AE}" pid="3" name="MediaServiceImageTags">
    <vt:lpwstr/>
  </property>
</Properties>
</file>